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16" windowHeight="9408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D26" i="1" l="1"/>
  <c r="D35" i="1"/>
  <c r="D19" i="1" l="1"/>
  <c r="E17" i="1" s="1"/>
  <c r="H19" i="1"/>
  <c r="G17" i="1" l="1"/>
  <c r="G35" i="1"/>
  <c r="E26" i="1"/>
  <c r="F35" i="1"/>
  <c r="I9" i="1" l="1"/>
  <c r="E15" i="1"/>
  <c r="E10" i="1" l="1"/>
  <c r="G7" i="1" l="1"/>
  <c r="G8" i="1"/>
  <c r="G6" i="1"/>
  <c r="E24" i="1" l="1"/>
  <c r="G24" i="1" s="1"/>
  <c r="D27" i="1" s="1"/>
  <c r="E33" i="1"/>
  <c r="D36" i="1"/>
  <c r="E36" i="1" s="1"/>
  <c r="H36" i="1"/>
  <c r="H20" i="1"/>
  <c r="G19" i="1"/>
  <c r="E13" i="1"/>
  <c r="D20" i="1" s="1"/>
  <c r="G10" i="1"/>
  <c r="I27" i="1" l="1"/>
  <c r="E27" i="1"/>
  <c r="G36" i="1"/>
  <c r="E14" i="1"/>
  <c r="E35" i="1"/>
  <c r="E19" i="1" l="1"/>
  <c r="H27" i="1" l="1"/>
  <c r="E20" i="1"/>
  <c r="E21" i="1" l="1"/>
  <c r="E28" i="1" l="1"/>
  <c r="E30" i="1" s="1"/>
  <c r="G33" i="1" l="1"/>
  <c r="E37" i="1" l="1"/>
  <c r="E39" i="1" s="1"/>
  <c r="E40" i="1" l="1"/>
</calcChain>
</file>

<file path=xl/comments1.xml><?xml version="1.0" encoding="utf-8"?>
<comments xmlns="http://schemas.openxmlformats.org/spreadsheetml/2006/main">
  <authors>
    <author>admin</author>
    <author>MUKESH</author>
  </authors>
  <commentList>
    <comment ref="E6" authorId="0">
      <text>
        <r>
          <rPr>
            <b/>
            <sz val="12"/>
            <color indexed="81"/>
            <rFont val="Tahoma"/>
            <family val="2"/>
          </rPr>
          <t>In case of Assessment/Business Audit, Write the Last Date of the year/Period. In other case, write the actual Due Date.</t>
        </r>
      </text>
    </comment>
    <comment ref="E7" authorId="1">
      <text>
        <r>
          <rPr>
            <b/>
            <sz val="12"/>
            <color indexed="81"/>
            <rFont val="Tahoma"/>
            <family val="2"/>
          </rPr>
          <t>Write here the Date of Payment. In case of A.O., Write here the Date of A.O. upto which Interest is to be calculated.</t>
        </r>
      </text>
    </comment>
  </commentList>
</comments>
</file>

<file path=xl/sharedStrings.xml><?xml version="1.0" encoding="utf-8"?>
<sst xmlns="http://schemas.openxmlformats.org/spreadsheetml/2006/main" count="37" uniqueCount="33">
  <si>
    <t>No. of Days</t>
  </si>
  <si>
    <t>No. of Months</t>
  </si>
  <si>
    <t>Due Date</t>
  </si>
  <si>
    <t>Whether Due Date is Prior to the Date of New Rate of Int.?</t>
  </si>
  <si>
    <t>Old Rate of interest upto</t>
  </si>
  <si>
    <t>Total upto 30/11/2015</t>
  </si>
  <si>
    <t>Total upto the Date of Payment</t>
  </si>
  <si>
    <t>from 1/12/2015</t>
  </si>
  <si>
    <t>Total Period if the Due Date is after 1/12/2015.</t>
  </si>
  <si>
    <t>Tax Dues / Payable</t>
  </si>
  <si>
    <t>Total Interest Payable</t>
  </si>
  <si>
    <t>Due Date for payment of tax</t>
  </si>
  <si>
    <t>Date of Payment of Tax</t>
  </si>
  <si>
    <t>Tax Payable including Interest</t>
  </si>
  <si>
    <t>Interest Calculator under MVAT Act, 2002</t>
  </si>
  <si>
    <t>Total Rate of Interest upto the Date of Payment (Due Date is after 30/11/2015)</t>
  </si>
  <si>
    <t>Notes</t>
  </si>
  <si>
    <r>
      <t xml:space="preserve">Prepared by: </t>
    </r>
    <r>
      <rPr>
        <b/>
        <sz val="16"/>
        <color rgb="FFFF0000"/>
        <rFont val="Calibri"/>
        <family val="2"/>
        <scheme val="minor"/>
      </rPr>
      <t>CA. Mukesh K. Gohel</t>
    </r>
  </si>
  <si>
    <t>Waiting for your Valued Feedback on</t>
  </si>
  <si>
    <t>Total Rate of Interest upto the Date of Payment</t>
  </si>
  <si>
    <t>2013-14</t>
  </si>
  <si>
    <t>2014-15</t>
  </si>
  <si>
    <t>2015-16</t>
  </si>
  <si>
    <t>2016-17</t>
  </si>
  <si>
    <t>2017-18</t>
  </si>
  <si>
    <t>2012-13</t>
  </si>
  <si>
    <t>Due Date prior to 30/11/2015</t>
  </si>
  <si>
    <t>Payment Date / Order Date on or after 1/12/2015</t>
  </si>
  <si>
    <t>Due date prior to the date of Payment in case Payment is on or before 30/11/2015</t>
  </si>
  <si>
    <t>Due Date prior to the date of Payment if payment is after 30/11/2015</t>
  </si>
  <si>
    <r>
      <t xml:space="preserve">The user has to enter the details only in the Cells Coloured in </t>
    </r>
    <r>
      <rPr>
        <b/>
        <sz val="14"/>
        <color theme="6" tint="-0.249977111117893"/>
        <rFont val="Bookman Old Style"/>
        <family val="1"/>
      </rPr>
      <t>Green</t>
    </r>
    <r>
      <rPr>
        <b/>
        <sz val="14"/>
        <color theme="1"/>
        <rFont val="Bookman Old Style"/>
        <family val="1"/>
      </rPr>
      <t xml:space="preserve"> and will not have to make any changes in other cells.</t>
    </r>
  </si>
  <si>
    <r>
      <t xml:space="preserve">                         Mobile: </t>
    </r>
    <r>
      <rPr>
        <b/>
        <sz val="18"/>
        <color rgb="FFFF0000"/>
        <rFont val="Calibri"/>
        <family val="2"/>
        <scheme val="minor"/>
      </rPr>
      <t>9821413307</t>
    </r>
  </si>
  <si>
    <r>
      <t xml:space="preserve">Email id: </t>
    </r>
    <r>
      <rPr>
        <b/>
        <sz val="18"/>
        <color rgb="FFFF0000"/>
        <rFont val="Calibri"/>
        <family val="2"/>
        <scheme val="minor"/>
      </rPr>
      <t>mukesh.gohel@mkgohel.com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</si>
</sst>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_ * #,##0_ ;_ * \-#,##0_ ;_ * &quot;-&quot;??_ ;_ @_ "/>
    <numFmt numFmtId="166" formatCode="_ * #,##0.0000_ ;_ * \-#,##0.0000_ ;_ * &quot;-&quot;??_ ;_ @_ "/>
    <numFmt numFmtId="167" formatCode="0.000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ookman Old Style"/>
      <family val="1"/>
    </font>
    <font>
      <sz val="16"/>
      <color theme="1"/>
      <name val="Bookman Old Style"/>
      <family val="1"/>
    </font>
    <font>
      <sz val="14"/>
      <color theme="1"/>
      <name val="Bookman Old Style"/>
      <family val="1"/>
    </font>
    <font>
      <b/>
      <sz val="16"/>
      <color theme="1"/>
      <name val="BatangChe"/>
      <family val="3"/>
    </font>
    <font>
      <b/>
      <sz val="12"/>
      <color theme="1"/>
      <name val="Bookman Old Style"/>
      <family val="1"/>
    </font>
    <font>
      <b/>
      <sz val="26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6"/>
      <color rgb="FFFF0000"/>
      <name val="BatangChe"/>
      <family val="3"/>
    </font>
    <font>
      <b/>
      <sz val="14"/>
      <color theme="1"/>
      <name val="Bookman Old Style"/>
      <family val="1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color theme="6" tint="-0.249977111117893"/>
      <name val="Bookman Old Style"/>
      <family val="1"/>
    </font>
    <font>
      <b/>
      <sz val="12"/>
      <color indexed="81"/>
      <name val="Tahoma"/>
      <family val="2"/>
    </font>
    <font>
      <sz val="12"/>
      <color theme="1"/>
      <name val="Bookman Old Style"/>
      <family val="1"/>
    </font>
    <font>
      <b/>
      <sz val="11"/>
      <color theme="5" tint="-0.24997711111789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59">
    <xf numFmtId="0" fontId="0" fillId="0" borderId="0" xfId="0"/>
    <xf numFmtId="14" fontId="0" fillId="0" borderId="0" xfId="0" applyNumberFormat="1"/>
    <xf numFmtId="0" fontId="0" fillId="4" borderId="0" xfId="0" applyFill="1"/>
    <xf numFmtId="0" fontId="0" fillId="0" borderId="0" xfId="0" applyAlignment="1">
      <alignment vertical="center"/>
    </xf>
    <xf numFmtId="0" fontId="0" fillId="0" borderId="0" xfId="0" applyProtection="1">
      <protection locked="0"/>
    </xf>
    <xf numFmtId="14" fontId="6" fillId="0" borderId="0" xfId="0" applyNumberFormat="1" applyFont="1" applyProtection="1">
      <protection locked="0"/>
    </xf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14" fontId="0" fillId="0" borderId="0" xfId="0" applyNumberFormat="1" applyAlignment="1" applyProtection="1">
      <alignment vertical="center"/>
      <protection hidden="1"/>
    </xf>
    <xf numFmtId="0" fontId="0" fillId="3" borderId="0" xfId="0" applyFill="1" applyProtection="1">
      <protection hidden="1"/>
    </xf>
    <xf numFmtId="0" fontId="2" fillId="3" borderId="0" xfId="0" applyFont="1" applyFill="1" applyProtection="1">
      <protection hidden="1"/>
    </xf>
    <xf numFmtId="0" fontId="3" fillId="2" borderId="0" xfId="0" applyFont="1" applyFill="1" applyProtection="1">
      <protection hidden="1"/>
    </xf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left" wrapText="1"/>
      <protection hidden="1"/>
    </xf>
    <xf numFmtId="14" fontId="8" fillId="8" borderId="4" xfId="0" applyNumberFormat="1" applyFont="1" applyFill="1" applyBorder="1" applyAlignment="1" applyProtection="1">
      <alignment vertical="center"/>
      <protection locked="0"/>
    </xf>
    <xf numFmtId="0" fontId="13" fillId="9" borderId="0" xfId="0" applyFont="1" applyFill="1" applyAlignment="1" applyProtection="1">
      <alignment vertical="top"/>
      <protection hidden="1"/>
    </xf>
    <xf numFmtId="0" fontId="15" fillId="0" borderId="0" xfId="0" applyFont="1"/>
    <xf numFmtId="0" fontId="16" fillId="0" borderId="0" xfId="0" applyFont="1"/>
    <xf numFmtId="0" fontId="15" fillId="0" borderId="0" xfId="0" applyNumberFormat="1" applyFont="1"/>
    <xf numFmtId="0" fontId="16" fillId="0" borderId="0" xfId="0" applyNumberFormat="1" applyFont="1"/>
    <xf numFmtId="164" fontId="0" fillId="0" borderId="0" xfId="1" applyFont="1"/>
    <xf numFmtId="165" fontId="0" fillId="0" borderId="0" xfId="1" applyNumberFormat="1" applyFont="1"/>
    <xf numFmtId="165" fontId="15" fillId="0" borderId="0" xfId="1" applyNumberFormat="1" applyFont="1"/>
    <xf numFmtId="165" fontId="10" fillId="8" borderId="4" xfId="1" applyNumberFormat="1" applyFont="1" applyFill="1" applyBorder="1" applyAlignment="1" applyProtection="1">
      <alignment vertical="center"/>
      <protection locked="0"/>
    </xf>
    <xf numFmtId="165" fontId="0" fillId="0" borderId="0" xfId="1" applyNumberFormat="1" applyFont="1" applyAlignment="1" applyProtection="1">
      <alignment vertical="center"/>
      <protection hidden="1"/>
    </xf>
    <xf numFmtId="165" fontId="11" fillId="3" borderId="0" xfId="1" applyNumberFormat="1" applyFont="1" applyFill="1" applyAlignment="1" applyProtection="1">
      <alignment horizontal="center"/>
      <protection locked="0"/>
    </xf>
    <xf numFmtId="165" fontId="6" fillId="3" borderId="0" xfId="1" applyNumberFormat="1" applyFont="1" applyFill="1" applyProtection="1">
      <protection locked="0"/>
    </xf>
    <xf numFmtId="165" fontId="6" fillId="0" borderId="0" xfId="1" applyNumberFormat="1" applyFont="1" applyProtection="1">
      <protection locked="0"/>
    </xf>
    <xf numFmtId="165" fontId="6" fillId="2" borderId="0" xfId="1" applyNumberFormat="1" applyFont="1" applyFill="1" applyProtection="1">
      <protection locked="0"/>
    </xf>
    <xf numFmtId="165" fontId="6" fillId="2" borderId="0" xfId="1" applyNumberFormat="1" applyFont="1" applyFill="1" applyAlignment="1" applyProtection="1">
      <alignment vertical="center"/>
      <protection locked="0"/>
    </xf>
    <xf numFmtId="166" fontId="12" fillId="2" borderId="2" xfId="1" applyNumberFormat="1" applyFont="1" applyFill="1" applyBorder="1" applyAlignment="1" applyProtection="1">
      <alignment vertical="center"/>
      <protection locked="0"/>
    </xf>
    <xf numFmtId="166" fontId="6" fillId="2" borderId="0" xfId="1" applyNumberFormat="1" applyFont="1" applyFill="1" applyProtection="1">
      <protection locked="0"/>
    </xf>
    <xf numFmtId="166" fontId="6" fillId="2" borderId="0" xfId="1" applyNumberFormat="1" applyFont="1" applyFill="1" applyAlignment="1" applyProtection="1">
      <alignment vertical="center"/>
      <protection locked="0"/>
    </xf>
    <xf numFmtId="166" fontId="12" fillId="2" borderId="1" xfId="1" applyNumberFormat="1" applyFont="1" applyFill="1" applyBorder="1" applyProtection="1">
      <protection locked="0"/>
    </xf>
    <xf numFmtId="14" fontId="8" fillId="2" borderId="4" xfId="0" applyNumberFormat="1" applyFont="1" applyFill="1" applyBorder="1" applyProtection="1">
      <protection locked="0"/>
    </xf>
    <xf numFmtId="167" fontId="0" fillId="0" borderId="0" xfId="0" applyNumberFormat="1"/>
    <xf numFmtId="1" fontId="15" fillId="0" borderId="0" xfId="0" applyNumberFormat="1" applyFont="1"/>
    <xf numFmtId="0" fontId="0" fillId="0" borderId="0" xfId="0" applyAlignment="1">
      <alignment horizontal="right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166" fontId="22" fillId="2" borderId="0" xfId="1" applyNumberFormat="1" applyFont="1" applyFill="1" applyAlignment="1" applyProtection="1">
      <alignment vertical="center"/>
      <protection locked="0"/>
    </xf>
    <xf numFmtId="165" fontId="10" fillId="7" borderId="4" xfId="1" applyNumberFormat="1" applyFont="1" applyFill="1" applyBorder="1" applyAlignment="1" applyProtection="1">
      <alignment vertical="center"/>
      <protection hidden="1"/>
    </xf>
    <xf numFmtId="0" fontId="23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9" fillId="5" borderId="0" xfId="0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left" vertical="center" wrapText="1"/>
      <protection hidden="1"/>
    </xf>
    <xf numFmtId="0" fontId="7" fillId="6" borderId="5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horizontal="left" vertical="center" wrapText="1"/>
      <protection hidden="1"/>
    </xf>
    <xf numFmtId="0" fontId="14" fillId="0" borderId="0" xfId="0" applyFont="1" applyAlignment="1" applyProtection="1">
      <alignment horizontal="justify" vertical="top" wrapText="1"/>
      <protection hidden="1"/>
    </xf>
    <xf numFmtId="0" fontId="4" fillId="3" borderId="0" xfId="0" applyFont="1" applyFill="1" applyAlignment="1" applyProtection="1">
      <alignment horizontal="left" vertical="center" wrapText="1"/>
      <protection hidden="1"/>
    </xf>
    <xf numFmtId="0" fontId="0" fillId="2" borderId="0" xfId="0" applyFill="1" applyAlignment="1" applyProtection="1">
      <alignment horizontal="left" vertical="center" wrapText="1"/>
      <protection hidden="1"/>
    </xf>
    <xf numFmtId="0" fontId="0" fillId="2" borderId="3" xfId="0" applyFill="1" applyBorder="1" applyAlignment="1" applyProtection="1">
      <alignment horizontal="left" vertical="center" wrapText="1"/>
      <protection hidden="1"/>
    </xf>
    <xf numFmtId="0" fontId="2" fillId="2" borderId="0" xfId="0" applyFont="1" applyFill="1" applyAlignment="1" applyProtection="1">
      <alignment horizontal="left" wrapText="1"/>
      <protection hidden="1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right" vertical="center"/>
    </xf>
    <xf numFmtId="0" fontId="2" fillId="0" borderId="5" xfId="0" applyFont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horizontal="left" wrapText="1"/>
      <protection hidden="1"/>
    </xf>
    <xf numFmtId="0" fontId="2" fillId="0" borderId="5" xfId="0" applyFont="1" applyBorder="1" applyAlignment="1" applyProtection="1">
      <alignment horizontal="left" wrapText="1"/>
      <protection hidden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46"/>
  <sheetViews>
    <sheetView tabSelected="1" topLeftCell="A2" zoomScaleNormal="100" workbookViewId="0">
      <selection activeCell="A10" sqref="A10:XFD38"/>
    </sheetView>
  </sheetViews>
  <sheetFormatPr defaultRowHeight="14.4" x14ac:dyDescent="0.3"/>
  <cols>
    <col min="2" max="2" width="10.6640625" bestFit="1" customWidth="1"/>
    <col min="3" max="3" width="23.109375" customWidth="1"/>
    <col min="4" max="4" width="14.109375" customWidth="1"/>
    <col min="5" max="5" width="22.33203125" customWidth="1"/>
    <col min="6" max="6" width="5.33203125" hidden="1" customWidth="1"/>
    <col min="7" max="7" width="14.33203125" hidden="1" customWidth="1"/>
    <col min="8" max="8" width="19.5546875" hidden="1" customWidth="1"/>
    <col min="9" max="9" width="16.88671875" hidden="1" customWidth="1"/>
    <col min="10" max="10" width="9.109375" customWidth="1"/>
    <col min="11" max="11" width="6.5546875" customWidth="1"/>
    <col min="12" max="12" width="6.109375" customWidth="1"/>
  </cols>
  <sheetData>
    <row r="1" spans="2:13" x14ac:dyDescent="0.3">
      <c r="J1" s="38"/>
      <c r="K1" s="39"/>
      <c r="L1" s="39"/>
      <c r="M1" s="38"/>
    </row>
    <row r="2" spans="2:13" x14ac:dyDescent="0.3">
      <c r="J2" s="38"/>
      <c r="K2" s="40"/>
      <c r="L2" s="40"/>
      <c r="M2" s="38"/>
    </row>
    <row r="3" spans="2:13" x14ac:dyDescent="0.3">
      <c r="J3" s="38"/>
      <c r="K3" s="40"/>
      <c r="L3" s="40"/>
      <c r="M3" s="38"/>
    </row>
    <row r="4" spans="2:13" ht="36" customHeight="1" x14ac:dyDescent="0.3">
      <c r="B4" s="45" t="s">
        <v>14</v>
      </c>
      <c r="C4" s="45"/>
      <c r="D4" s="45"/>
      <c r="E4" s="45"/>
      <c r="H4" t="s">
        <v>25</v>
      </c>
      <c r="I4">
        <v>15</v>
      </c>
      <c r="J4" s="38"/>
      <c r="K4" s="40"/>
      <c r="L4" s="40"/>
      <c r="M4" s="38"/>
    </row>
    <row r="5" spans="2:13" ht="6.75" customHeight="1" x14ac:dyDescent="0.25">
      <c r="B5" s="2"/>
      <c r="C5" s="2"/>
      <c r="D5" s="2"/>
      <c r="E5" s="2"/>
      <c r="J5" s="38"/>
      <c r="K5" s="40"/>
      <c r="L5" s="40"/>
      <c r="M5" s="38"/>
    </row>
    <row r="6" spans="2:13" ht="39.9" customHeight="1" x14ac:dyDescent="0.25">
      <c r="B6" s="46" t="s">
        <v>11</v>
      </c>
      <c r="C6" s="46"/>
      <c r="D6" s="47"/>
      <c r="E6" s="14">
        <v>41729</v>
      </c>
      <c r="G6" s="8">
        <f>EOMONTH(E6,0)</f>
        <v>41729</v>
      </c>
      <c r="H6" t="s">
        <v>20</v>
      </c>
      <c r="I6">
        <v>15</v>
      </c>
      <c r="J6" s="38"/>
      <c r="K6" s="40"/>
      <c r="L6" s="40"/>
      <c r="M6" s="38"/>
    </row>
    <row r="7" spans="2:13" ht="39.9" customHeight="1" x14ac:dyDescent="0.25">
      <c r="B7" s="46" t="s">
        <v>12</v>
      </c>
      <c r="C7" s="46"/>
      <c r="D7" s="47"/>
      <c r="E7" s="14">
        <v>43157</v>
      </c>
      <c r="F7" s="1"/>
      <c r="G7" s="8">
        <f>EOMONTH(E7,0)</f>
        <v>43159</v>
      </c>
      <c r="H7" t="s">
        <v>21</v>
      </c>
      <c r="I7">
        <v>15</v>
      </c>
      <c r="J7" s="38"/>
      <c r="K7" s="40"/>
      <c r="L7" s="40"/>
      <c r="M7" s="38"/>
    </row>
    <row r="8" spans="2:13" ht="15.75" hidden="1" customHeight="1" x14ac:dyDescent="0.25">
      <c r="B8" s="6" t="s">
        <v>4</v>
      </c>
      <c r="C8" s="6"/>
      <c r="D8" s="7"/>
      <c r="E8" s="34">
        <v>42338</v>
      </c>
      <c r="G8" s="8">
        <f>EOMONTH(E8,0)</f>
        <v>42338</v>
      </c>
      <c r="J8" s="38"/>
      <c r="K8" s="40"/>
      <c r="L8" s="40"/>
      <c r="M8" s="38"/>
    </row>
    <row r="9" spans="2:13" ht="39.9" customHeight="1" x14ac:dyDescent="0.25">
      <c r="B9" s="46" t="s">
        <v>9</v>
      </c>
      <c r="C9" s="46"/>
      <c r="D9" s="47"/>
      <c r="E9" s="23">
        <v>118030</v>
      </c>
      <c r="H9" t="s">
        <v>22</v>
      </c>
      <c r="I9">
        <f>(8*1.25+1.25+3+2)</f>
        <v>16.25</v>
      </c>
      <c r="J9" s="38"/>
      <c r="K9" s="38"/>
      <c r="L9" s="38"/>
      <c r="M9" s="38"/>
    </row>
    <row r="10" spans="2:13" ht="15" hidden="1" customHeight="1" x14ac:dyDescent="0.25">
      <c r="B10" s="48" t="s">
        <v>2</v>
      </c>
      <c r="C10" s="48"/>
      <c r="E10" s="14">
        <f>E6</f>
        <v>41729</v>
      </c>
      <c r="G10" s="8">
        <f>EOMONTH(E6,0)</f>
        <v>41729</v>
      </c>
    </row>
    <row r="11" spans="2:13" ht="26.25" hidden="1" customHeight="1" x14ac:dyDescent="0.25">
      <c r="B11" s="48"/>
      <c r="C11" s="48"/>
      <c r="E11" s="14"/>
    </row>
    <row r="12" spans="2:13" ht="30.75" hidden="1" customHeight="1" x14ac:dyDescent="0.25">
      <c r="B12" s="48"/>
      <c r="C12" s="48"/>
      <c r="E12" s="24"/>
    </row>
    <row r="13" spans="2:13" ht="30" hidden="1" customHeight="1" x14ac:dyDescent="0.25">
      <c r="B13" s="48" t="s">
        <v>28</v>
      </c>
      <c r="C13" s="48"/>
      <c r="D13" s="56"/>
      <c r="E13" s="14">
        <f>EDATE(E10,D19)</f>
        <v>42338</v>
      </c>
    </row>
    <row r="14" spans="2:13" ht="26.25" hidden="1" customHeight="1" x14ac:dyDescent="0.25">
      <c r="B14" s="57" t="s">
        <v>29</v>
      </c>
      <c r="C14" s="57"/>
      <c r="D14" s="58"/>
      <c r="E14" s="14">
        <f>IF(AND(E6&lt;=E8,E7=G7,E7&lt;E8),EDATE(E10,D19),IF(AND(E6&lt;=E8,E7=G7,E7&gt;E8),EDATE(E6,(D19+D26)),EDATE(E10,D35)))</f>
        <v>41729</v>
      </c>
    </row>
    <row r="15" spans="2:13" ht="30.75" hidden="1" customHeight="1" x14ac:dyDescent="0.45">
      <c r="B15" s="50" t="s">
        <v>3</v>
      </c>
      <c r="C15" s="50"/>
      <c r="D15" s="9"/>
      <c r="E15" s="25" t="str">
        <f>IF(E8&gt;E6,"Y","N")</f>
        <v>Y</v>
      </c>
    </row>
    <row r="16" spans="2:13" ht="15" hidden="1" customHeight="1" x14ac:dyDescent="0.25">
      <c r="B16" s="10"/>
      <c r="C16" s="10"/>
      <c r="D16" s="9"/>
      <c r="E16" s="26"/>
    </row>
    <row r="17" spans="2:9" ht="15" hidden="1" customHeight="1" x14ac:dyDescent="0.25">
      <c r="B17" s="11" t="s">
        <v>26</v>
      </c>
      <c r="C17" s="6"/>
      <c r="D17" s="7"/>
      <c r="E17" s="5">
        <f>EDATE($E$6,$D$19)</f>
        <v>42338</v>
      </c>
      <c r="G17" s="5">
        <f>EOMONTH($E$17,0)</f>
        <v>42338</v>
      </c>
      <c r="H17" s="5"/>
      <c r="I17" s="5"/>
    </row>
    <row r="18" spans="2:9" ht="15" hidden="1" customHeight="1" x14ac:dyDescent="0.25">
      <c r="B18" s="7"/>
      <c r="C18" s="7"/>
      <c r="D18" s="7"/>
      <c r="E18" s="27"/>
    </row>
    <row r="19" spans="2:9" ht="18.75" hidden="1" customHeight="1" x14ac:dyDescent="0.3">
      <c r="B19" s="53" t="s">
        <v>1</v>
      </c>
      <c r="C19" s="53"/>
      <c r="D19" s="16">
        <f>ROUND(IF(OR($E$7&lt;$E$6,$E$6&gt;$E$8),0,IF($E$7&lt;$E$8,($E$7-$E$6)/365*12,($E$8-$E$6)/365*12)),0)</f>
        <v>20</v>
      </c>
      <c r="E19" s="32">
        <f>ROUND(D19*1.25,4)</f>
        <v>25</v>
      </c>
      <c r="G19" s="18">
        <f>IF($E$7&lt;=$E$6,0,IF(AND($E$6=$G$6,$E$7&lt;=$E$8,MONTH($E$7)&gt;=MONTH($E$6),DAY($E$7)=DAY($G$7)),(YEAR($E$7)-YEAR($E$6))*12+(MONTH($E$7)-MONTH($E$6)),IF(AND($E$6=$G$6,$E$7=$G$7,$E$7&lt;$E$8,MONTH($E$7)&lt;MONTH($E$6)),(YEAR($E$7)-YEAR($E$6))*12+(MONTH($E$7)-MONTH($E$6)+11),(YEAR($E$17)-1900))*12+(MONTH($E$17)-1)))</f>
        <v>1390</v>
      </c>
      <c r="H19" s="16">
        <f>ROUND(IF(OR($E$7&lt;$E$6,$E$6&gt;$E$8),0,IF($E$7&lt;$E$8,($E$7-$E$6)/365*12,($E$8-$E$6)/365*12)),0)</f>
        <v>20</v>
      </c>
    </row>
    <row r="20" spans="2:9" ht="18.75" hidden="1" customHeight="1" x14ac:dyDescent="0.3">
      <c r="B20" s="53" t="s">
        <v>0</v>
      </c>
      <c r="C20" s="53"/>
      <c r="D20" s="36">
        <f>IF(OR($E$7&lt;=$E$6,$E$6&gt;$E$8),0,IF(AND($E$7=$G$7,DAY($E$17)=DAY($G$17)),0,IF(E7&gt;E8,E8-E13,E7-E13)))</f>
        <v>0</v>
      </c>
      <c r="E20" s="32">
        <f>ROUND(D20/30*1.25,4)</f>
        <v>0</v>
      </c>
      <c r="F20" s="16"/>
      <c r="H20" s="22">
        <f>IF(OR($E$7=$G$7,$E$7&lt;$E$8),0,E7-G17)</f>
        <v>819</v>
      </c>
    </row>
    <row r="21" spans="2:9" ht="21.75" hidden="1" customHeight="1" thickBot="1" x14ac:dyDescent="0.4">
      <c r="B21" s="12" t="s">
        <v>5</v>
      </c>
      <c r="C21" s="6"/>
      <c r="D21" s="6"/>
      <c r="E21" s="33">
        <f>SUM(E19:E20)</f>
        <v>25</v>
      </c>
      <c r="F21" s="17"/>
    </row>
    <row r="22" spans="2:9" ht="15.75" hidden="1" customHeight="1" thickTop="1" x14ac:dyDescent="0.25">
      <c r="B22" s="6"/>
      <c r="C22" s="6"/>
      <c r="D22" s="6"/>
      <c r="E22" s="28"/>
    </row>
    <row r="23" spans="2:9" ht="15" hidden="1" customHeight="1" x14ac:dyDescent="0.25">
      <c r="B23" s="6"/>
      <c r="C23" s="6"/>
      <c r="D23" s="6"/>
      <c r="E23" s="28"/>
    </row>
    <row r="24" spans="2:9" ht="15" hidden="1" x14ac:dyDescent="0.25">
      <c r="B24" s="11" t="s">
        <v>27</v>
      </c>
      <c r="C24" s="6"/>
      <c r="D24" s="7"/>
      <c r="E24" s="5">
        <f>IF($E$6=$G$6,EOMONTH(EDATE($E$8,$D$26),0),EDATE($E$8,$D$26))</f>
        <v>43131</v>
      </c>
      <c r="G24" s="5">
        <f>EOMONTH($E$24,0)</f>
        <v>43131</v>
      </c>
      <c r="H24" s="5"/>
      <c r="I24" s="5"/>
    </row>
    <row r="25" spans="2:9" ht="15" hidden="1" x14ac:dyDescent="0.25">
      <c r="B25" s="7"/>
      <c r="C25" s="7"/>
      <c r="D25" s="7"/>
      <c r="E25" s="27"/>
    </row>
    <row r="26" spans="2:9" ht="21" hidden="1" x14ac:dyDescent="0.35">
      <c r="B26" s="53" t="s">
        <v>1</v>
      </c>
      <c r="C26" s="53"/>
      <c r="D26" s="22">
        <f>ROUNDDOWN(IF(OR($E$6&gt;$E$8,$E$7&lt;$E$8),0,(($E$7-$E$8)/365)*12),0)</f>
        <v>26</v>
      </c>
      <c r="E26" s="31">
        <f>ROUND(IF(D26=0,0,IF(D26=1,D26*1.25,IF(D26=2,1.25+1.5,IF(D26=3,1.25+3,4.25+(D26-3)*2)))),2)</f>
        <v>50.25</v>
      </c>
      <c r="F26" s="20"/>
      <c r="G26" s="19"/>
    </row>
    <row r="27" spans="2:9" ht="18.75" hidden="1" x14ac:dyDescent="0.3">
      <c r="B27" s="53" t="s">
        <v>0</v>
      </c>
      <c r="C27" s="53"/>
      <c r="D27" s="22">
        <f>IF(OR($E$6&gt;$E$8,$E$7=$G$7,$E$7&lt;$E$8),0,E7-G24)</f>
        <v>26</v>
      </c>
      <c r="E27" s="31">
        <f>ROUND(IF($D$26&gt;=4,$D$27*24/365,IF($D$26&gt;=2,$D$27*18/365,IF(AND($D$26=1,$D$27&gt;0),$D$27*18/365,$D$27*15/365))),4)</f>
        <v>1.7096</v>
      </c>
      <c r="F27" s="20"/>
      <c r="H27">
        <f>IF($E$7=$G$7,0,IF(DAY($E$24)=DAY($G$24),0,$E$7-(EDATE($E$8,$D$26))))</f>
        <v>0</v>
      </c>
      <c r="I27" s="35">
        <f>ROUND(IF($D$26&gt;=4,$D$27*24/365,IF($D$26&gt;=2,$D$27*18/365,IF(AND($D$26=1,$D$27&gt;0),$D$27*18/365,$D$27*15/365))),4)</f>
        <v>1.7096</v>
      </c>
    </row>
    <row r="28" spans="2:9" ht="15.75" hidden="1" thickBot="1" x14ac:dyDescent="0.3">
      <c r="B28" s="12" t="s">
        <v>6</v>
      </c>
      <c r="C28" s="12"/>
      <c r="D28" s="12"/>
      <c r="E28" s="33">
        <f>SUM(E26:E27)</f>
        <v>51.959600000000002</v>
      </c>
      <c r="F28" s="21"/>
    </row>
    <row r="29" spans="2:9" ht="16.5" hidden="1" thickTop="1" thickBot="1" x14ac:dyDescent="0.3">
      <c r="B29" s="12" t="s">
        <v>7</v>
      </c>
      <c r="C29" s="12"/>
      <c r="D29" s="12"/>
      <c r="E29" s="28"/>
    </row>
    <row r="30" spans="2:9" ht="31.5" hidden="1" customHeight="1" thickBot="1" x14ac:dyDescent="0.3">
      <c r="B30" s="51" t="s">
        <v>19</v>
      </c>
      <c r="C30" s="51"/>
      <c r="D30" s="52"/>
      <c r="E30" s="30">
        <f>E21+E28</f>
        <v>76.959599999999995</v>
      </c>
      <c r="H30" t="s">
        <v>23</v>
      </c>
      <c r="I30">
        <v>24</v>
      </c>
    </row>
    <row r="31" spans="2:9" ht="15" hidden="1" x14ac:dyDescent="0.25">
      <c r="B31" s="6"/>
      <c r="C31" s="6"/>
      <c r="D31" s="6"/>
      <c r="E31" s="29"/>
    </row>
    <row r="32" spans="2:9" ht="15" hidden="1" x14ac:dyDescent="0.25">
      <c r="B32" s="6"/>
      <c r="C32" s="6"/>
      <c r="D32" s="6"/>
      <c r="E32" s="29"/>
    </row>
    <row r="33" spans="2:9" ht="15" hidden="1" x14ac:dyDescent="0.25">
      <c r="B33" s="11" t="s">
        <v>8</v>
      </c>
      <c r="C33" s="6"/>
      <c r="D33" s="6"/>
      <c r="E33" s="5">
        <f>IF($E$6=$G$6,EOMONTH(EDATE($E$6,$D$35),0),EDATE($E$6,$D$35))</f>
        <v>41729</v>
      </c>
      <c r="G33" s="5">
        <f>EOMONTH(E33,0)</f>
        <v>41729</v>
      </c>
    </row>
    <row r="34" spans="2:9" ht="15" hidden="1" x14ac:dyDescent="0.25">
      <c r="B34" s="13"/>
      <c r="C34" s="13"/>
      <c r="D34" s="6"/>
      <c r="E34" s="29"/>
    </row>
    <row r="35" spans="2:9" ht="18.75" hidden="1" x14ac:dyDescent="0.3">
      <c r="B35" s="53" t="s">
        <v>1</v>
      </c>
      <c r="C35" s="53"/>
      <c r="D35" s="22">
        <f>ROUNDDOWN(IF(E6&lt;E8,0,IF(AND($E$6&lt;$E$8,$E$7&lt;&gt;$E$8),0,(($E$7-$E$6)/365)*12)),0)</f>
        <v>0</v>
      </c>
      <c r="E35" s="41">
        <f>ROUND(IF(D35=0,0,IF(D35=1,D35*1.25,IF(D35=2,1.25+1.5,IF(D35=3,1.25+3,4.25+(D35-3)*2)))),2)</f>
        <v>0</v>
      </c>
      <c r="F35" s="22">
        <f>ROUNDDOWN(IF($E$7&lt;$E$8,0,(($E$7-$E$6)/365)*12),0)</f>
        <v>46</v>
      </c>
      <c r="G35" s="5">
        <f>EDATE($E$6,$D$35)</f>
        <v>41729</v>
      </c>
    </row>
    <row r="36" spans="2:9" ht="19.5" hidden="1" thickBot="1" x14ac:dyDescent="0.35">
      <c r="B36" s="53" t="s">
        <v>0</v>
      </c>
      <c r="C36" s="53"/>
      <c r="D36">
        <f>IF(OR($E$6&lt;=$E$8,$E$7&lt;=$E$6),0,IF(AND($E$6=$G$6,$E$7=$G$7),0,$E$7-$G$35))</f>
        <v>0</v>
      </c>
      <c r="E36" s="41">
        <f>ROUND(IF(AND($D$35&gt;=3,$D$36&gt;0),$D$36*2/30,IF(AND((OR($D$35=3,$D$35=2)),$D$36&lt;0),$D$36*1.5/30,IF(AND(OR($D$35=1,$D$35&gt;1),$D$36&gt;0),$D$36*1.5/30,$D$36*1.25/30))),4)</f>
        <v>0</v>
      </c>
      <c r="G36" s="16">
        <f>ROUND(IF(AND($D$35&gt;=3,$D$36&gt;0),$D$10*2/30,IF(AND((OR($D$35=3,$D$35=2)),$D$36&lt;0),$D$36*1.5/30,IF(AND($D$35=1,$D$36&gt;0),$D$36*1.5/30,$D$36*1.25/30))),4)</f>
        <v>0</v>
      </c>
      <c r="H36">
        <f>IF(OR($E$6&lt;=$E$8,$E$7&lt;=$E$6),0,IF(AND($E$6=$G$6,$E$7=$G$7),0,$E$7-$G$35))</f>
        <v>0</v>
      </c>
    </row>
    <row r="37" spans="2:9" ht="30.75" hidden="1" customHeight="1" thickBot="1" x14ac:dyDescent="0.3">
      <c r="B37" s="51" t="s">
        <v>15</v>
      </c>
      <c r="C37" s="51"/>
      <c r="D37" s="52"/>
      <c r="E37" s="30">
        <f>SUM(E35:E36)</f>
        <v>0</v>
      </c>
    </row>
    <row r="38" spans="2:9" ht="15" hidden="1" x14ac:dyDescent="0.25">
      <c r="B38" s="6"/>
      <c r="C38" s="6"/>
      <c r="D38" s="6"/>
      <c r="E38" s="28"/>
    </row>
    <row r="39" spans="2:9" ht="39.9" customHeight="1" x14ac:dyDescent="0.25">
      <c r="B39" s="46" t="s">
        <v>10</v>
      </c>
      <c r="C39" s="46"/>
      <c r="D39" s="47"/>
      <c r="E39" s="42">
        <f>ROUND(IF(E6&lt;E8,E9*E30/100,E9*E37/100),0)</f>
        <v>90835</v>
      </c>
      <c r="F39" s="3"/>
      <c r="H39" t="s">
        <v>24</v>
      </c>
      <c r="I39">
        <v>17</v>
      </c>
    </row>
    <row r="40" spans="2:9" ht="39.9" customHeight="1" x14ac:dyDescent="0.25">
      <c r="B40" s="46" t="s">
        <v>13</v>
      </c>
      <c r="C40" s="46"/>
      <c r="D40" s="47"/>
      <c r="E40" s="42">
        <f>E39+E9</f>
        <v>208865</v>
      </c>
    </row>
    <row r="41" spans="2:9" ht="60" customHeight="1" x14ac:dyDescent="0.25">
      <c r="B41" s="15" t="s">
        <v>16</v>
      </c>
      <c r="C41" s="49" t="s">
        <v>30</v>
      </c>
      <c r="D41" s="49"/>
      <c r="E41" s="49"/>
    </row>
    <row r="42" spans="2:9" ht="15" x14ac:dyDescent="0.25">
      <c r="B42" s="4"/>
      <c r="C42" s="4"/>
      <c r="D42" s="4"/>
      <c r="E42" s="4"/>
    </row>
    <row r="43" spans="2:9" ht="21" x14ac:dyDescent="0.35">
      <c r="C43" s="54" t="s">
        <v>17</v>
      </c>
      <c r="D43" s="54"/>
      <c r="E43" s="54"/>
      <c r="F43" s="37"/>
    </row>
    <row r="44" spans="2:9" ht="23.25" customHeight="1" x14ac:dyDescent="0.3">
      <c r="D44" s="55" t="s">
        <v>31</v>
      </c>
      <c r="E44" s="55"/>
      <c r="F44" s="3"/>
    </row>
    <row r="45" spans="2:9" ht="15" customHeight="1" x14ac:dyDescent="0.3">
      <c r="C45" s="43" t="s">
        <v>18</v>
      </c>
      <c r="D45" s="43"/>
      <c r="E45" s="43"/>
    </row>
    <row r="46" spans="2:9" ht="23.4" x14ac:dyDescent="0.45">
      <c r="C46" s="44" t="s">
        <v>32</v>
      </c>
      <c r="D46" s="44"/>
      <c r="E46" s="44"/>
    </row>
  </sheetData>
  <sheetProtection password="C473" sheet="1" objects="1" scenarios="1"/>
  <mergeCells count="25">
    <mergeCell ref="B35:C35"/>
    <mergeCell ref="B27:C27"/>
    <mergeCell ref="C43:E43"/>
    <mergeCell ref="D44:E44"/>
    <mergeCell ref="B13:D13"/>
    <mergeCell ref="B14:D14"/>
    <mergeCell ref="B26:C26"/>
    <mergeCell ref="B20:C20"/>
    <mergeCell ref="B19:C19"/>
    <mergeCell ref="C45:E45"/>
    <mergeCell ref="C46:E46"/>
    <mergeCell ref="B4:E4"/>
    <mergeCell ref="B6:D6"/>
    <mergeCell ref="B10:C10"/>
    <mergeCell ref="B11:C11"/>
    <mergeCell ref="B7:D7"/>
    <mergeCell ref="B9:D9"/>
    <mergeCell ref="B39:D39"/>
    <mergeCell ref="B40:D40"/>
    <mergeCell ref="C41:E41"/>
    <mergeCell ref="B12:C12"/>
    <mergeCell ref="B15:C15"/>
    <mergeCell ref="B30:D30"/>
    <mergeCell ref="B37:D37"/>
    <mergeCell ref="B36:C36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MUKESH</dc:creator>
  <cp:lastModifiedBy>admin</cp:lastModifiedBy>
  <dcterms:created xsi:type="dcterms:W3CDTF">2017-03-09T06:39:09Z</dcterms:created>
  <dcterms:modified xsi:type="dcterms:W3CDTF">2018-03-03T10:18:21Z</dcterms:modified>
</cp:coreProperties>
</file>