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2" windowWidth="15228" windowHeight="9048" firstSheet="4" activeTab="4"/>
  </bookViews>
  <sheets>
    <sheet name="Form 310" sheetId="1" state="veryHidden" r:id="rId1"/>
    <sheet name="Form 311" sheetId="2" state="veryHidden" r:id="rId2"/>
    <sheet name="Authority Letter" sheetId="3" state="veryHidden" r:id="rId3"/>
    <sheet name="FORM 314" sheetId="4" state="veryHidden" r:id="rId4"/>
    <sheet name="Appeal Data" sheetId="5" r:id="rId5"/>
    <sheet name="Index" sheetId="6" r:id="rId6"/>
    <sheet name="Appeal Cover Page" sheetId="7" state="veryHidden" r:id="rId7"/>
    <sheet name="Dept Record" sheetId="8" state="veryHidden" r:id="rId8"/>
  </sheets>
  <externalReferences>
    <externalReference r:id="rId11"/>
    <externalReference r:id="rId12"/>
  </externalReferences>
  <definedNames>
    <definedName name="_xlnm.Print_Area" localSheetId="0">'Form 310'!$A$1:$J$117</definedName>
    <definedName name="_xlnm.Print_Area" localSheetId="1">'Form 311'!$A$1:$I$47</definedName>
  </definedNames>
  <calcPr fullCalcOnLoad="1"/>
</workbook>
</file>

<file path=xl/comments5.xml><?xml version="1.0" encoding="utf-8"?>
<comments xmlns="http://schemas.openxmlformats.org/spreadsheetml/2006/main">
  <authors>
    <author>ankit</author>
    <author>MUKESH</author>
    <author>admin</author>
  </authors>
  <commentList>
    <comment ref="E6" authorId="0">
      <text>
        <r>
          <rPr>
            <b/>
            <sz val="12"/>
            <rFont val="Tahoma"/>
            <family val="2"/>
          </rPr>
          <t>Please enter the name of the appellant dealer</t>
        </r>
      </text>
    </comment>
    <comment ref="E7" authorId="0">
      <text>
        <r>
          <rPr>
            <b/>
            <sz val="12"/>
            <rFont val="Tahoma"/>
            <family val="2"/>
          </rPr>
          <t>Please enter 11 Difigit TIN without "V" or "C" in this Box</t>
        </r>
      </text>
    </comment>
    <comment ref="F11" authorId="0">
      <text>
        <r>
          <rPr>
            <b/>
            <sz val="10"/>
            <rFont val="Tahoma"/>
            <family val="2"/>
          </rPr>
          <t>Do not worry, let the name go out of this Box. Try to shorten the details</t>
        </r>
      </text>
    </comment>
    <comment ref="B45" authorId="0">
      <text>
        <r>
          <rPr>
            <b/>
            <sz val="10"/>
            <rFont val="Tahoma"/>
            <family val="2"/>
          </rPr>
          <t>Please enter Statement of Facts and Grounds of Appeal in this Box</t>
        </r>
      </text>
    </comment>
    <comment ref="E62" authorId="0">
      <text>
        <r>
          <rPr>
            <b/>
            <sz val="10"/>
            <rFont val="Tahoma"/>
            <family val="2"/>
          </rPr>
          <t>Please enter the name of the Signatory in this Box</t>
        </r>
      </text>
    </comment>
    <comment ref="E65" authorId="0">
      <text>
        <r>
          <rPr>
            <b/>
            <sz val="12"/>
            <rFont val="Tahoma"/>
            <family val="2"/>
          </rPr>
          <t>Please enter the Date "DD/MM/YY" Format only. This is not Date Format</t>
        </r>
      </text>
    </comment>
    <comment ref="E4" authorId="1">
      <text>
        <r>
          <rPr>
            <b/>
            <sz val="9"/>
            <rFont val="Tahoma"/>
            <family val="2"/>
          </rPr>
          <t>MUKESH:</t>
        </r>
        <r>
          <rPr>
            <sz val="9"/>
            <rFont val="Tahoma"/>
            <family val="2"/>
          </rPr>
          <t xml:space="preserve">
</t>
        </r>
        <r>
          <rPr>
            <b/>
            <sz val="9"/>
            <color indexed="10"/>
            <rFont val="Tahoma"/>
            <family val="2"/>
          </rPr>
          <t>Fill up the Details of Jurisdiction of the Appellate Authority.</t>
        </r>
      </text>
    </comment>
    <comment ref="H8" authorId="2">
      <text>
        <r>
          <rPr>
            <b/>
            <sz val="11"/>
            <rFont val="Tahoma"/>
            <family val="2"/>
          </rPr>
          <t>Please enter date of filing of the appeal "(dd/mm/yy)" only and not in any other format.</t>
        </r>
      </text>
    </comment>
    <comment ref="E75" authorId="1">
      <text>
        <r>
          <rPr>
            <b/>
            <sz val="9"/>
            <rFont val="Tahoma"/>
            <family val="0"/>
          </rPr>
          <t>Select from the Drag Down Box and the Rest will be automatically taken over as per command.</t>
        </r>
      </text>
    </comment>
    <comment ref="E64" authorId="1">
      <text>
        <r>
          <rPr>
            <b/>
            <sz val="9"/>
            <rFont val="Tahoma"/>
            <family val="0"/>
          </rPr>
          <t>Please insert the Place here.</t>
        </r>
      </text>
    </comment>
    <comment ref="G12" authorId="1">
      <text>
        <r>
          <rPr>
            <b/>
            <sz val="9"/>
            <rFont val="Tahoma"/>
            <family val="0"/>
          </rPr>
          <t>Please write the Period in the format "yyyy-yy"</t>
        </r>
      </text>
    </comment>
    <comment ref="E81" authorId="1">
      <text>
        <r>
          <rPr>
            <sz val="14"/>
            <rFont val="Tahoma"/>
            <family val="2"/>
          </rPr>
          <t>Please Write the Telephone No. of the Assessing Authority.</t>
        </r>
      </text>
    </comment>
    <comment ref="F9" authorId="1">
      <text>
        <r>
          <rPr>
            <b/>
            <sz val="12"/>
            <rFont val="Tahoma"/>
            <family val="2"/>
          </rPr>
          <t>Write here the date of Order against which the Appeal is to be preferred.</t>
        </r>
      </text>
    </comment>
    <comment ref="F10" authorId="1">
      <text>
        <r>
          <rPr>
            <b/>
            <sz val="11"/>
            <rFont val="Tahoma"/>
            <family val="2"/>
          </rPr>
          <t>Write the date of Receipt of Order against which Appeal is preferred.</t>
        </r>
      </text>
    </comment>
    <comment ref="E78" authorId="1">
      <text>
        <r>
          <rPr>
            <b/>
            <sz val="11"/>
            <rFont val="Tahoma"/>
            <family val="2"/>
          </rPr>
          <t>Write the Details of Proceeding, for which the Authority is given.</t>
        </r>
      </text>
    </comment>
    <comment ref="F41" authorId="1">
      <text>
        <r>
          <rPr>
            <b/>
            <sz val="11"/>
            <rFont val="Tahoma"/>
            <family val="2"/>
          </rPr>
          <t>Write the 1st Appellate Authority, who has passed the Order in 1st Appeal, if any.</t>
        </r>
      </text>
    </comment>
    <comment ref="F42" authorId="1">
      <text>
        <r>
          <rPr>
            <b/>
            <sz val="11"/>
            <rFont val="Tahoma"/>
            <family val="2"/>
          </rPr>
          <t>Select Appropriate from Drag Down Box</t>
        </r>
      </text>
    </comment>
    <comment ref="H6" authorId="1">
      <text>
        <r>
          <rPr>
            <b/>
            <sz val="11"/>
            <rFont val="Tahoma"/>
            <family val="2"/>
          </rPr>
          <t>Select from Drag D</t>
        </r>
        <r>
          <rPr>
            <b/>
            <sz val="12"/>
            <rFont val="Tahoma"/>
            <family val="2"/>
          </rPr>
          <t>own Box.</t>
        </r>
      </text>
    </comment>
    <comment ref="E8" authorId="1">
      <text>
        <r>
          <rPr>
            <b/>
            <sz val="11"/>
            <rFont val="Tahoma"/>
            <family val="2"/>
          </rPr>
          <t>Write the Address of the Dealer for which Appeal is preferred.</t>
        </r>
      </text>
    </comment>
    <comment ref="E66" authorId="1">
      <text>
        <r>
          <rPr>
            <b/>
            <sz val="11"/>
            <rFont val="Tahoma"/>
            <family val="2"/>
          </rPr>
          <t>Please write here the Total Amount of Court Fees Paid (</t>
        </r>
        <r>
          <rPr>
            <b/>
            <i/>
            <sz val="11"/>
            <rFont val="Tahoma"/>
            <family val="2"/>
          </rPr>
          <t>by Challan</t>
        </r>
        <r>
          <rPr>
            <b/>
            <sz val="11"/>
            <rFont val="Tahoma"/>
            <family val="2"/>
          </rPr>
          <t>) for Form 310, 311 &amp; Authority Letter. If Not paid, write 0 or leave it Blank.</t>
        </r>
      </text>
    </comment>
    <comment ref="E67" authorId="1">
      <text>
        <r>
          <rPr>
            <b/>
            <sz val="11"/>
            <rFont val="Tahoma"/>
            <family val="2"/>
          </rPr>
          <t>Please Write the CIN of Court Fees Paid.</t>
        </r>
      </text>
    </comment>
    <comment ref="F66" authorId="2">
      <text>
        <r>
          <rPr>
            <b/>
            <sz val="9"/>
            <rFont val="Tahoma"/>
            <family val="0"/>
          </rPr>
          <t>Please provide date of deposit of Court Fee Stamp in This Box</t>
        </r>
      </text>
    </comment>
    <comment ref="F68" authorId="2">
      <text>
        <r>
          <rPr>
            <b/>
            <sz val="9"/>
            <rFont val="Tahoma"/>
            <family val="0"/>
          </rPr>
          <t>Please provide date of deposit of Court Fee Stamp in This Box</t>
        </r>
      </text>
    </comment>
    <comment ref="E69" authorId="1">
      <text>
        <r>
          <rPr>
            <b/>
            <sz val="11"/>
            <rFont val="Tahoma"/>
            <family val="2"/>
          </rPr>
          <t>Please Write the CIN of Court Fees Paid.</t>
        </r>
      </text>
    </comment>
  </commentList>
</comments>
</file>

<file path=xl/sharedStrings.xml><?xml version="1.0" encoding="utf-8"?>
<sst xmlns="http://schemas.openxmlformats.org/spreadsheetml/2006/main" count="429" uniqueCount="335">
  <si>
    <t>FORM 310</t>
  </si>
  <si>
    <t>[(See rule 31(4)]</t>
  </si>
  <si>
    <t>Appeal against an order of assessment, interest, penalty or fine under section 26 of Maharashtra Value Added Tax Act, 2002</t>
  </si>
  <si>
    <t>To,</t>
  </si>
  <si>
    <t>The Deputy Commissioner of Sales Tax</t>
  </si>
  <si>
    <t>The Joint Commissioner of Sales Tax,</t>
  </si>
  <si>
    <t>The appellate Authority,</t>
  </si>
  <si>
    <t>H'ble Tribunal,</t>
  </si>
  <si>
    <t>Select</t>
  </si>
  <si>
    <t>(Appeals - 1)</t>
  </si>
  <si>
    <t>(Appeals - 2)</t>
  </si>
  <si>
    <t>(Appeals - 3)</t>
  </si>
  <si>
    <t>(Appeals - 4)</t>
  </si>
  <si>
    <t>(Appeals - 5)</t>
  </si>
  <si>
    <t>(Appeals - 6)</t>
  </si>
  <si>
    <t>(Appeals - 7)</t>
  </si>
  <si>
    <t>Maharashtra,</t>
  </si>
  <si>
    <t>I, the undersigned file Appeal against the order, the details are as follows;</t>
  </si>
  <si>
    <t>Name of the dealer</t>
  </si>
  <si>
    <t>Registration Certificate number under MVAT Act, 2002</t>
  </si>
  <si>
    <t>Registration Certificate number under CST Act, 1956</t>
  </si>
  <si>
    <t>Address of the place of business</t>
  </si>
  <si>
    <t>Date of order against witch appeal is filed</t>
  </si>
  <si>
    <t>Date of receipt of the order</t>
  </si>
  <si>
    <t>Name and designation of the officer who has passed the order</t>
  </si>
  <si>
    <t>Period of the order</t>
  </si>
  <si>
    <t>V</t>
  </si>
  <si>
    <t>C</t>
  </si>
  <si>
    <t>Form</t>
  </si>
  <si>
    <t>To</t>
  </si>
  <si>
    <t>As assessed</t>
  </si>
  <si>
    <t>As admitted by the appellant</t>
  </si>
  <si>
    <t>(1)</t>
  </si>
  <si>
    <t>(2)</t>
  </si>
  <si>
    <t>(3)</t>
  </si>
  <si>
    <t>Interest u/s 30(1)</t>
  </si>
  <si>
    <t>Interest u/s 30(2)</t>
  </si>
  <si>
    <t>Interest u/s 30(3)</t>
  </si>
  <si>
    <t>Penalty u/s</t>
  </si>
  <si>
    <t>Fine</t>
  </si>
  <si>
    <t xml:space="preserve">         Quantum of relief sought ( I - ii )</t>
  </si>
  <si>
    <r>
      <t>(</t>
    </r>
    <r>
      <rPr>
        <sz val="12"/>
        <rFont val="Arial"/>
        <family val="2"/>
      </rPr>
      <t>b</t>
    </r>
    <r>
      <rPr>
        <sz val="10"/>
        <rFont val="Arial"/>
        <family val="0"/>
      </rPr>
      <t>) (i)  The appealed against has resulted in refund of ….</t>
    </r>
  </si>
  <si>
    <r>
      <t>(</t>
    </r>
    <r>
      <rPr>
        <sz val="12"/>
        <rFont val="Arial"/>
        <family val="2"/>
      </rPr>
      <t>a</t>
    </r>
    <r>
      <rPr>
        <sz val="10"/>
        <rFont val="Arial"/>
        <family val="0"/>
      </rPr>
      <t>) (i)  The order appealed against has resulted in demand of ….</t>
    </r>
  </si>
  <si>
    <t xml:space="preserve">     (ii) The appellant in this appeal seeks refund of …</t>
  </si>
  <si>
    <t xml:space="preserve">    (ii)  The appellant in this appeal seeks total refund of …..</t>
  </si>
  <si>
    <t xml:space="preserve">    (iii) Quantum of relief sought ( ii - I )</t>
  </si>
  <si>
    <r>
      <t>(</t>
    </r>
    <r>
      <rPr>
        <sz val="12"/>
        <rFont val="Arial"/>
        <family val="2"/>
      </rPr>
      <t>c</t>
    </r>
    <r>
      <rPr>
        <sz val="10"/>
        <rFont val="Arial"/>
        <family val="0"/>
      </rPr>
      <t>)  (i) The order appealed against has resulted in demand of …..</t>
    </r>
  </si>
  <si>
    <t xml:space="preserve">      (ii) The appellant in this appeal admits demand of ……</t>
  </si>
  <si>
    <t xml:space="preserve">          Quantum of relief sought ( I - ii )</t>
  </si>
  <si>
    <t>Rs.</t>
  </si>
  <si>
    <t>The turnover of sales as shown in column 3 of the table above was the whole turnover of the appellant during the period. The appellant has no other turnover either subject to tax or otherwise, during the said period.</t>
  </si>
  <si>
    <t>The notice of demand is attached hereto</t>
  </si>
  <si>
    <t>A certified true copy of the order appealed against is attached</t>
  </si>
  <si>
    <t>The appellant has paid the tax assessed including any amount forfeited and penalty or interest or fine imposed under the order appealed against as shown bellow.</t>
  </si>
  <si>
    <t>Paid before the assessment</t>
  </si>
  <si>
    <t>paid after assessment</t>
  </si>
  <si>
    <t>paid after first appeal, if any</t>
  </si>
  <si>
    <t>Balance dues, if any at the time of filing first / second appeal</t>
  </si>
  <si>
    <t>Chalan No.</t>
  </si>
  <si>
    <t>Date</t>
  </si>
  <si>
    <t>Amount</t>
  </si>
  <si>
    <t>Enter here the ground of relied on for the purpose of this relief]:-</t>
  </si>
  <si>
    <t>The appellant, therefor prays:-</t>
  </si>
  <si>
    <t>That he may be assessed accordingly or that he may be declared not to be chargable under the said Act or that the assessment may be cancelled or rmanded.</t>
  </si>
  <si>
    <t xml:space="preserve">Designation  </t>
  </si>
  <si>
    <t xml:space="preserve">Signature of the appellant  </t>
  </si>
  <si>
    <t>Proprietor</t>
  </si>
  <si>
    <t>Partner</t>
  </si>
  <si>
    <t>Director</t>
  </si>
  <si>
    <t>Constrituted Attorney</t>
  </si>
  <si>
    <t>Authorised Person</t>
  </si>
  <si>
    <t>Place</t>
  </si>
  <si>
    <t>Notes:-</t>
  </si>
  <si>
    <t>1)</t>
  </si>
  <si>
    <t>If this a second appeal against an order in appeal the figures in colum 2 of the table bellow paragraph 1 should be the figures, if any arrived at by the first appellate authority.</t>
  </si>
  <si>
    <t>2)</t>
  </si>
  <si>
    <t>The amount in dispute means the difference between the amount of tax or penalty or interest, if any, of sum forfeited, demanded by the appellant to be refunded.</t>
  </si>
  <si>
    <t>3)</t>
  </si>
  <si>
    <t>Quantum of relief sought means</t>
  </si>
  <si>
    <t>a)   The aggregate of the amount of tax or interest or penalty or interest or fine, if any, or sum forfeited, demanded and the amount claimed by appellant to be refundable.</t>
  </si>
  <si>
    <t>b)   The difference between the amount of refund claimed by the appellant and the amount of refund granted in the order against which appeal is filed.</t>
  </si>
  <si>
    <t>c)   The difference of amount of tax or penalty or interest, if any or sum forfeited, demanded and amount accepted by the appellant to be payable.</t>
  </si>
  <si>
    <r>
      <t>NOTE</t>
    </r>
    <r>
      <rPr>
        <sz val="10"/>
        <rFont val="Arial"/>
        <family val="0"/>
      </rPr>
      <t>:- *Strike of whichever is not required.</t>
    </r>
  </si>
  <si>
    <t>Please fill in balnks only in Light Blue Colur Colums.</t>
  </si>
  <si>
    <t>Colums with light yellow colour give you option of selction from the available validation.</t>
  </si>
  <si>
    <t>That the appellant</t>
  </si>
  <si>
    <t>named herein above dose hereby declare that what is stated herein above is true to the best of my lnowledge and belief</t>
  </si>
  <si>
    <t xml:space="preserve">______________________________ </t>
  </si>
  <si>
    <t>FORM 311</t>
  </si>
  <si>
    <t>(See rule 32)</t>
  </si>
  <si>
    <t>Application for grant of stay agaianst order of assessment, penalty, interest or fine under section 26 of the Maharashtra Value Added Tax act, 2002</t>
  </si>
  <si>
    <t xml:space="preserve">Subject:  </t>
  </si>
  <si>
    <t>Sir,</t>
  </si>
  <si>
    <t>I/We, the undersigned, hereby apply for grant of stay agaianst order of assessment, penalty, interest or fine under section 26 of the Maharashtra Value Added Tax act, 2002. The necessary details are as under;</t>
  </si>
  <si>
    <t>Name of the Applicant</t>
  </si>
  <si>
    <t>Name of the Dealer</t>
  </si>
  <si>
    <t>R.C. No. MVAT Act, 2002</t>
  </si>
  <si>
    <t>R.C. No. CST Act, 1956</t>
  </si>
  <si>
    <t>Type of Order</t>
  </si>
  <si>
    <t>Period of Order</t>
  </si>
  <si>
    <t>From</t>
  </si>
  <si>
    <t>Dues as per Order</t>
  </si>
  <si>
    <t>Quantum of relief sought in the appeal</t>
  </si>
  <si>
    <t>I / We proposes to file appeal against / have filed appeal against the order referred to herein above. I / We expect, if the appeal is decided in our favour the demand, interest and penalty would get reduced by quantum of relief mentioned in Column No. 9 above.I / We therefore, pray that recovery proceeding pursuant to the order (s) under reference should be stayed till the disposal of this stay petition.</t>
  </si>
  <si>
    <t>Yours Faithfully</t>
  </si>
  <si>
    <t xml:space="preserve">Place  </t>
  </si>
  <si>
    <t>Mumbai</t>
  </si>
  <si>
    <t xml:space="preserve">Signature  </t>
  </si>
  <si>
    <t>Designation of Appellate Authority</t>
  </si>
  <si>
    <t>Jurisdiction of Appellate Authority</t>
  </si>
  <si>
    <t>Address of Appellate Authority</t>
  </si>
  <si>
    <t>Tin No. without "V" or "C"</t>
  </si>
  <si>
    <t>Address of Main Place of Business</t>
  </si>
  <si>
    <t>Date of Order against which the appeal is preferred</t>
  </si>
  <si>
    <t>Date of Receipt of the Appeal</t>
  </si>
  <si>
    <t>Name &amp; Designation of the officer, who passed the Order</t>
  </si>
  <si>
    <t>Period of the Order</t>
  </si>
  <si>
    <t>(a) (i)  The order appealed against has resulted in demand of ….</t>
  </si>
  <si>
    <t>(b) (i)  The appealed against has resulted in refund of ….</t>
  </si>
  <si>
    <t>(c)  (i) The order appealed against has resulted in demand of …..</t>
  </si>
  <si>
    <t>Total</t>
  </si>
  <si>
    <t>The appellant's First Appeal against the Order passed by</t>
  </si>
  <si>
    <t>Has been</t>
  </si>
  <si>
    <t>The grounds of Appeal relied on</t>
  </si>
  <si>
    <t>Tax Position</t>
  </si>
  <si>
    <t>The Prayer</t>
  </si>
  <si>
    <t>Levy of Interest under section</t>
  </si>
  <si>
    <t>Penalty under section</t>
  </si>
  <si>
    <t>Name of the appellant</t>
  </si>
  <si>
    <t>Section</t>
  </si>
  <si>
    <t>Date of the appeal petition</t>
  </si>
  <si>
    <t>Designation of the Appellant</t>
  </si>
  <si>
    <t>Proprietor / Authorised Signatory</t>
  </si>
  <si>
    <t>Director / Authorised Signatory</t>
  </si>
  <si>
    <t>Manager</t>
  </si>
  <si>
    <t>Authorised Signatory</t>
  </si>
  <si>
    <t>Constituted Attorney</t>
  </si>
  <si>
    <t>Form &amp; To</t>
  </si>
  <si>
    <t>Date Sheet for Appeal against an Order passed under MVAT Act</t>
  </si>
  <si>
    <t>Deputy Commissioner of Sales Tax</t>
  </si>
  <si>
    <t>Maharashtra Sales Tax Tribunal</t>
  </si>
  <si>
    <t>Appeals - 1</t>
  </si>
  <si>
    <t>Bench at Mumbai</t>
  </si>
  <si>
    <t>Appeals - 2</t>
  </si>
  <si>
    <t>Appeals - 3</t>
  </si>
  <si>
    <t>Appeals - 4</t>
  </si>
  <si>
    <t>Appeals - 5</t>
  </si>
  <si>
    <t>Appeals - 6</t>
  </si>
  <si>
    <t>Bench at Aurangabad</t>
  </si>
  <si>
    <t>Bench at Pune</t>
  </si>
  <si>
    <t>Bench at Kolhapur</t>
  </si>
  <si>
    <t>Joint Commissioner of Sales Tax</t>
  </si>
  <si>
    <t>Pune</t>
  </si>
  <si>
    <t>Nasik</t>
  </si>
  <si>
    <t>Nagpur</t>
  </si>
  <si>
    <t>Kolhapur</t>
  </si>
  <si>
    <t>30(2)</t>
  </si>
  <si>
    <t>30(3)</t>
  </si>
  <si>
    <t>29(3) &amp; 29(7)</t>
  </si>
  <si>
    <t>FORM 314</t>
  </si>
  <si>
    <t>(See rule 48)</t>
  </si>
  <si>
    <t>Application for the purpose of proviso to sub-section (1) of section 33 of Maharashtra Value Added Tax Act, 2002</t>
  </si>
  <si>
    <t>The Assessing Officer,</t>
  </si>
  <si>
    <t>Sub.:</t>
  </si>
  <si>
    <t>I/We unersigned, hereby intimate that I / We, am / are proposing to file an appeal, alongwith an application for stay of recovery, against the order in pursuance of which demand notice under sub-section (4) of section 32 has been served on mw / us. The details are as follows.</t>
  </si>
  <si>
    <t>R.C. No. under MVAT Act, 2002</t>
  </si>
  <si>
    <t>R.C. No. under C.S.T. Act, 1956</t>
  </si>
  <si>
    <t>Address of the Place of Business</t>
  </si>
  <si>
    <t>Date of Order</t>
  </si>
  <si>
    <t>Date of Service of Order</t>
  </si>
  <si>
    <t>FROM</t>
  </si>
  <si>
    <t>TO</t>
  </si>
  <si>
    <t>I / We, request you to take note of this and not to proceed with recovery of the dues for a period of sixty days from the date of service of Order.</t>
  </si>
  <si>
    <t xml:space="preserve">Yours Faithfully  </t>
  </si>
  <si>
    <t>Not Applicable</t>
  </si>
  <si>
    <t>Particulars</t>
  </si>
  <si>
    <t>(4)</t>
  </si>
  <si>
    <t>As disputed by the Appellant</t>
  </si>
  <si>
    <t>Interest u/s 30(4)</t>
  </si>
  <si>
    <t xml:space="preserve">Penalty u/s </t>
  </si>
  <si>
    <t>Amount Forfeited u/s</t>
  </si>
  <si>
    <t>Net Tax</t>
  </si>
  <si>
    <t>As Assessed</t>
  </si>
  <si>
    <t>Date on which appeal filed</t>
  </si>
  <si>
    <t>Late by</t>
  </si>
  <si>
    <t>4)</t>
  </si>
  <si>
    <t>Balance Payable/Paid</t>
  </si>
  <si>
    <t>TIN</t>
  </si>
  <si>
    <t>Period</t>
  </si>
  <si>
    <t>MVAT Act, 2002</t>
  </si>
  <si>
    <t>Appeal under</t>
  </si>
  <si>
    <t>Contact Person</t>
  </si>
  <si>
    <t>Designation</t>
  </si>
  <si>
    <t>Mobile No.</t>
  </si>
  <si>
    <t>E-mail Address</t>
  </si>
  <si>
    <t>Sales Tax Practitioner</t>
  </si>
  <si>
    <t>Chartered Accountant</t>
  </si>
  <si>
    <t>Assessing Officer</t>
  </si>
  <si>
    <t>Telephone No. of A.O.</t>
  </si>
  <si>
    <t>Tel. No. of Assessing Officer</t>
  </si>
  <si>
    <t>Details of Taxes</t>
  </si>
  <si>
    <t>Assessed Dues</t>
  </si>
  <si>
    <t>Admitted Dues</t>
  </si>
  <si>
    <t>Disputed Dues</t>
  </si>
  <si>
    <t>Forfieture</t>
  </si>
  <si>
    <t>A.O. dated</t>
  </si>
  <si>
    <t>A.O. Served on</t>
  </si>
  <si>
    <t>Appeal Filed on</t>
  </si>
  <si>
    <t>No. of Days delay, if any</t>
  </si>
  <si>
    <t>Application for Condonation of delay Filed?</t>
  </si>
  <si>
    <t>SELECT</t>
  </si>
  <si>
    <t>Total Court Fees to be Paid</t>
  </si>
  <si>
    <t>Court Fee</t>
  </si>
  <si>
    <t>Address of the Dealer</t>
  </si>
  <si>
    <t>FORM 709</t>
  </si>
  <si>
    <r>
      <t>(</t>
    </r>
    <r>
      <rPr>
        <i/>
        <sz val="10"/>
        <rFont val="Times New Roman"/>
        <family val="1"/>
      </rPr>
      <t xml:space="preserve">See </t>
    </r>
    <r>
      <rPr>
        <sz val="10"/>
        <rFont val="Times New Roman"/>
        <family val="1"/>
      </rPr>
      <t>rule 75)</t>
    </r>
  </si>
  <si>
    <t>Authority to Legal Practitioner, Chartered Accountant, Cost Accountant or Sales Tax</t>
  </si>
  <si>
    <t>Practitioner under Section 82 of the Maharashtra Value Added Tax Act, 2002.</t>
  </si>
  <si>
    <t>Acceptance</t>
  </si>
  <si>
    <t>Signature: ______________________</t>
  </si>
  <si>
    <t>Status      : ______________________</t>
  </si>
  <si>
    <t xml:space="preserve"> who am/is </t>
  </si>
  <si>
    <t xml:space="preserve"> of  </t>
  </si>
  <si>
    <t xml:space="preserve"> who is a Registered dealer holding a Registration No. </t>
  </si>
  <si>
    <t xml:space="preserve"> dated </t>
  </si>
  <si>
    <t xml:space="preserve"> in the proceedings:  </t>
  </si>
  <si>
    <t xml:space="preserve">, any notice or document in connection with the said proceedings and to take all necessary steps in the said proceedings. The said Shri </t>
  </si>
  <si>
    <t xml:space="preserve">the said </t>
  </si>
  <si>
    <t>, in the said proceedings.</t>
  </si>
  <si>
    <t xml:space="preserve"> agrees </t>
  </si>
  <si>
    <t xml:space="preserve">, in pursuance of this Authority. </t>
  </si>
  <si>
    <t>Legal Practitioner</t>
  </si>
  <si>
    <t>Cost Accountant</t>
  </si>
  <si>
    <t>Dated</t>
  </si>
  <si>
    <t>01/04/2006</t>
  </si>
  <si>
    <t>Nature of Dealer</t>
  </si>
  <si>
    <t>Sales Tax Practitioner / Chartered Accountant</t>
  </si>
  <si>
    <t>Chartered Accountant / Sales Tax Practitioner</t>
  </si>
  <si>
    <t>9821413307 / 9769113358</t>
  </si>
  <si>
    <t>mukesh.gohel@mkgohel.com / bmshah5@gmail.com</t>
  </si>
  <si>
    <t>Proceeding for which Authorised</t>
  </si>
  <si>
    <t xml:space="preserve"> to attend on bahalf of </t>
  </si>
  <si>
    <t xml:space="preserve"> and to produce accounts and documents and to receive on bahalf of the said </t>
  </si>
  <si>
    <r>
      <t xml:space="preserve">Court Fee Stamp </t>
    </r>
    <r>
      <rPr>
        <sz val="11"/>
        <rFont val="Rupee Foradian"/>
        <family val="2"/>
      </rPr>
      <t>`</t>
    </r>
    <r>
      <rPr>
        <sz val="11"/>
        <rFont val="Times New Roman"/>
        <family val="1"/>
      </rPr>
      <t xml:space="preserve"> </t>
    </r>
    <r>
      <rPr>
        <b/>
        <sz val="14"/>
        <rFont val="Times New Roman"/>
        <family val="1"/>
      </rPr>
      <t>5/-</t>
    </r>
  </si>
  <si>
    <t>Membership No. / Roll No.</t>
  </si>
  <si>
    <t>AR's Name</t>
  </si>
  <si>
    <t>Desisgnation</t>
  </si>
  <si>
    <t>Mem./ Roll No.</t>
  </si>
  <si>
    <t>Email Id</t>
  </si>
  <si>
    <t>Contact No.</t>
  </si>
  <si>
    <t>Bharat M. Shah</t>
  </si>
  <si>
    <t>bmshah5@gmail.com</t>
  </si>
  <si>
    <t>Adv. Ankit B. Shah</t>
  </si>
  <si>
    <t>ankitbs@gmail.com</t>
  </si>
  <si>
    <t>Bharat M. Shah / CA. Mukesh K. Gohel</t>
  </si>
  <si>
    <t>bmshah5@gmail.com / mukesh.gohel@mkgohel.com</t>
  </si>
  <si>
    <t>9769113358 / 9821413307</t>
  </si>
  <si>
    <t>Shri Ashwin Tanna</t>
  </si>
  <si>
    <t>imashwintanna@gmail.com</t>
  </si>
  <si>
    <t>Shri Ashwin Tanna / Bharat M. Shah</t>
  </si>
  <si>
    <t>Sales Tax Practitioners</t>
  </si>
  <si>
    <t>imashwintanna@gmail.com / bmshah5@gmail.com</t>
  </si>
  <si>
    <t>9821123418 / 9769113358</t>
  </si>
  <si>
    <t>Sr. No.</t>
  </si>
  <si>
    <t>Address of the Appellant</t>
  </si>
  <si>
    <t>Name of the Consultant</t>
  </si>
  <si>
    <t>Attended and filed appeal petition</t>
  </si>
  <si>
    <t>Date of A.O. Passed on</t>
  </si>
  <si>
    <t>Date of D/N Served on</t>
  </si>
  <si>
    <t>Whether Appeal filed in time?</t>
  </si>
  <si>
    <t>Yes / No</t>
  </si>
  <si>
    <t>If Late? Number of days/Months</t>
  </si>
  <si>
    <t xml:space="preserve">    I.    M.V.A.T.</t>
  </si>
  <si>
    <t xml:space="preserve">    II.   C.S.T.</t>
  </si>
  <si>
    <t>Court Fee Affixed-Yes/No/-------</t>
  </si>
  <si>
    <t>All documents submitted along with appeal petition</t>
  </si>
  <si>
    <t>Therfore appeal is admitted and called for issuing P.H./F.H.</t>
  </si>
  <si>
    <t>Ad-interim Stay is granted upto:</t>
  </si>
  <si>
    <t>Whether 10% / 15% of disputed dues------------</t>
  </si>
  <si>
    <t>Interim Stay Granted upto:</t>
  </si>
  <si>
    <t>Final Stay Granted upto:</t>
  </si>
  <si>
    <t>Total Dues (Disputed)</t>
  </si>
  <si>
    <t xml:space="preserve">    III.  Other Acts:</t>
  </si>
  <si>
    <t xml:space="preserve">          Letter issued to________________________ for Relevant Records.</t>
  </si>
  <si>
    <r>
      <t xml:space="preserve">Part Payment fixed                 </t>
    </r>
    <r>
      <rPr>
        <b/>
        <sz val="11"/>
        <rFont val="Rupee Foradian"/>
        <family val="2"/>
      </rPr>
      <t>`</t>
    </r>
  </si>
  <si>
    <t>M3082</t>
  </si>
  <si>
    <t>MAH/5746</t>
  </si>
  <si>
    <t>038823 / M3082</t>
  </si>
  <si>
    <t>M3082 / 038823</t>
  </si>
  <si>
    <t>M2270</t>
  </si>
  <si>
    <t>M2270 / M3082</t>
  </si>
  <si>
    <t>Name of the appellant Signatory</t>
  </si>
  <si>
    <t>CA. Mukesh K. Gohel / Bharat M. Shah</t>
  </si>
  <si>
    <t>2012-13</t>
  </si>
  <si>
    <t>In the matter of Appeal in case of</t>
  </si>
  <si>
    <t>Period From</t>
  </si>
  <si>
    <t>Index of Documents</t>
  </si>
  <si>
    <t>No.</t>
  </si>
  <si>
    <t>Description</t>
  </si>
  <si>
    <t>Page No.</t>
  </si>
  <si>
    <t>Appeal Memorandum in Form 310</t>
  </si>
  <si>
    <t>Challan for payment of C.F. Stamps including Fees for appeal, Fees for Stay against Coercive Recovery and Fees on Authority letter</t>
  </si>
  <si>
    <t>Certified True copy of Assessment Order and Demand Notice</t>
  </si>
  <si>
    <t>Statement of Facts &amp; Grounds of Appeal</t>
  </si>
  <si>
    <t>Letter of Authority</t>
  </si>
  <si>
    <t>Application Stay against Recovery of Tax in Form 311</t>
  </si>
  <si>
    <t>As per the Statement of Facts and Grounds of Appeals attached seperately.</t>
  </si>
  <si>
    <t>Amount and Date of Court Fees Paid</t>
  </si>
  <si>
    <t>CIN of Court Fees Paid</t>
  </si>
  <si>
    <t>02400431202201800501</t>
  </si>
  <si>
    <t>CA. Mukesh K. Gohel</t>
  </si>
  <si>
    <t>038823</t>
  </si>
  <si>
    <t>mukesh.gohel@mkgohel.com</t>
  </si>
  <si>
    <t>9821413307</t>
  </si>
  <si>
    <t>2013-14</t>
  </si>
  <si>
    <t>24/02/18</t>
  </si>
  <si>
    <t>Period To</t>
  </si>
  <si>
    <t>Year</t>
  </si>
  <si>
    <t>2009-10</t>
  </si>
  <si>
    <t>2010-11</t>
  </si>
  <si>
    <t>2011-12</t>
  </si>
  <si>
    <t>2014-15</t>
  </si>
  <si>
    <t>2015-16</t>
  </si>
  <si>
    <t>2016-17</t>
  </si>
  <si>
    <t xml:space="preserve">                                                               Signature: ___________________________</t>
  </si>
  <si>
    <t>Please Select</t>
  </si>
  <si>
    <t>Challan of Part Payment 10% of Tax assessed Rs.</t>
  </si>
  <si>
    <t>Part Payment Made with Date</t>
  </si>
  <si>
    <t>CIN of Part Payment made</t>
  </si>
  <si>
    <t>Adv. Ankit B. Shah / Bharat M. Shah</t>
  </si>
  <si>
    <t>Legal Practitioner / Sales Tax Practitioner</t>
  </si>
  <si>
    <t>MAH/5746 / M3082</t>
  </si>
  <si>
    <t>ankitbs@gmail.com / bmshah5@gmail.com</t>
  </si>
  <si>
    <t>9769113359 / 9769113358</t>
  </si>
  <si>
    <t>Appeal proceeding</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</si>
</sst>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 #,##0_);_(* \(#,##0\);_(* &quot;-&quot;_);_(@_)"/>
    <numFmt numFmtId="178" formatCode="_(&quot;Rs.&quot;* #,##0.00_);_(&quot;Rs.&quot;* \(#,##0.00\);_(&quot;Rs.&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809]dd\ mmmm\ yyyy"/>
    <numFmt numFmtId="187" formatCode="dd/mm/yyyy;@"/>
    <numFmt numFmtId="188" formatCode="[$-409]dddd\,\ mmmm\ dd\,\ yyyy"/>
    <numFmt numFmtId="189" formatCode="[$-4009]dd\ mmmm\ yyyy"/>
    <numFmt numFmtId="190" formatCode="_-* #,##0.0_-;\-* #,##0.0_-;_-* &quot;-&quot;??_-;_-@_-"/>
    <numFmt numFmtId="191" formatCode="_-* #,##0_-;\-* #,##0_-;_-* &quot;-&quot;??_-;_-@_-"/>
    <numFmt numFmtId="192" formatCode="&quot;₹&quot;\ #,##0"/>
    <numFmt numFmtId="193" formatCode="#,##0_ ;[Red]\-#,##0\ "/>
  </numFmts>
  <fonts count="104">
    <font>
      <sz val="10"/>
      <name val="Arial"/>
      <family val="0"/>
    </font>
    <font>
      <b/>
      <sz val="18"/>
      <name val="Arial"/>
      <family val="2"/>
    </font>
    <font>
      <b/>
      <sz val="10"/>
      <name val="Arial"/>
      <family val="2"/>
    </font>
    <font>
      <b/>
      <sz val="11"/>
      <name val="Arial"/>
      <family val="2"/>
    </font>
    <font>
      <sz val="8"/>
      <name val="Arial"/>
      <family val="2"/>
    </font>
    <font>
      <b/>
      <sz val="12"/>
      <name val="Arial"/>
      <family val="2"/>
    </font>
    <font>
      <b/>
      <sz val="14"/>
      <name val="Arial"/>
      <family val="2"/>
    </font>
    <font>
      <sz val="12"/>
      <name val="Arial"/>
      <family val="2"/>
    </font>
    <font>
      <b/>
      <i/>
      <sz val="10.5"/>
      <color indexed="10"/>
      <name val="Arial"/>
      <family val="2"/>
    </font>
    <font>
      <sz val="14"/>
      <name val="Arial"/>
      <family val="2"/>
    </font>
    <font>
      <b/>
      <sz val="10"/>
      <name val="Tahoma"/>
      <family val="2"/>
    </font>
    <font>
      <b/>
      <i/>
      <sz val="10"/>
      <name val="Verdana"/>
      <family val="2"/>
    </font>
    <font>
      <sz val="20"/>
      <name val="Verdana"/>
      <family val="2"/>
    </font>
    <font>
      <sz val="11"/>
      <name val="Arial"/>
      <family val="2"/>
    </font>
    <font>
      <b/>
      <sz val="10"/>
      <color indexed="10"/>
      <name val="Arial"/>
      <family val="2"/>
    </font>
    <font>
      <sz val="9"/>
      <name val="Arial"/>
      <family val="2"/>
    </font>
    <font>
      <b/>
      <sz val="9"/>
      <name val="Tahoma"/>
      <family val="2"/>
    </font>
    <font>
      <sz val="9"/>
      <name val="Tahoma"/>
      <family val="2"/>
    </font>
    <font>
      <b/>
      <sz val="9"/>
      <color indexed="10"/>
      <name val="Tahoma"/>
      <family val="2"/>
    </font>
    <font>
      <sz val="12"/>
      <name val="Bookman Old Style"/>
      <family val="1"/>
    </font>
    <font>
      <b/>
      <sz val="11"/>
      <name val="BatangChe"/>
      <family val="3"/>
    </font>
    <font>
      <sz val="16"/>
      <name val="Bookman Old Style"/>
      <family val="1"/>
    </font>
    <font>
      <b/>
      <sz val="16"/>
      <name val="Arial"/>
      <family val="2"/>
    </font>
    <font>
      <b/>
      <sz val="6"/>
      <name val="Arial"/>
      <family val="2"/>
    </font>
    <font>
      <b/>
      <sz val="9"/>
      <name val="Arial"/>
      <family val="2"/>
    </font>
    <font>
      <sz val="10"/>
      <name val="Times New Roman"/>
      <family val="1"/>
    </font>
    <font>
      <sz val="8"/>
      <name val="Times New Roman"/>
      <family val="1"/>
    </font>
    <font>
      <b/>
      <sz val="12"/>
      <name val="Times New Roman"/>
      <family val="1"/>
    </font>
    <font>
      <b/>
      <sz val="16"/>
      <name val="Times New Roman"/>
      <family val="1"/>
    </font>
    <font>
      <b/>
      <u val="single"/>
      <sz val="11"/>
      <name val="Times New Roman"/>
      <family val="1"/>
    </font>
    <font>
      <b/>
      <u val="single"/>
      <sz val="13"/>
      <name val="Times New Roman"/>
      <family val="1"/>
    </font>
    <font>
      <b/>
      <sz val="14"/>
      <name val="Times New Roman"/>
      <family val="1"/>
    </font>
    <font>
      <i/>
      <sz val="10"/>
      <name val="Times New Roman"/>
      <family val="1"/>
    </font>
    <font>
      <b/>
      <i/>
      <sz val="11"/>
      <name val="Times New Roman"/>
      <family val="1"/>
    </font>
    <font>
      <b/>
      <sz val="10"/>
      <name val="Times New Roman"/>
      <family val="1"/>
    </font>
    <font>
      <b/>
      <sz val="11"/>
      <name val="Times New Roman"/>
      <family val="1"/>
    </font>
    <font>
      <sz val="11"/>
      <name val="Times New Roman"/>
      <family val="1"/>
    </font>
    <font>
      <sz val="11"/>
      <name val="Rupee Foradian"/>
      <family val="2"/>
    </font>
    <font>
      <b/>
      <sz val="11"/>
      <name val="Bookman Old Style"/>
      <family val="1"/>
    </font>
    <font>
      <u val="single"/>
      <sz val="11"/>
      <name val="Bookman Old Style"/>
      <family val="1"/>
    </font>
    <font>
      <u val="single"/>
      <sz val="13"/>
      <name val="Bookman Old Style"/>
      <family val="1"/>
    </font>
    <font>
      <sz val="11"/>
      <name val="Bookman Old Style"/>
      <family val="1"/>
    </font>
    <font>
      <sz val="14"/>
      <name val="Bookman Old Style"/>
      <family val="1"/>
    </font>
    <font>
      <b/>
      <sz val="12"/>
      <name val="BatangChe"/>
      <family val="3"/>
    </font>
    <font>
      <b/>
      <sz val="11"/>
      <name val="Rupee Foradian"/>
      <family val="2"/>
    </font>
    <font>
      <sz val="18"/>
      <name val="Arial"/>
      <family val="0"/>
    </font>
    <font>
      <sz val="22"/>
      <name val="Arial"/>
      <family val="0"/>
    </font>
    <font>
      <sz val="14"/>
      <name val="Tahoma"/>
      <family val="2"/>
    </font>
    <font>
      <b/>
      <sz val="11"/>
      <name val="Tahoma"/>
      <family val="2"/>
    </font>
    <font>
      <b/>
      <sz val="12"/>
      <name val="Tahoma"/>
      <family val="2"/>
    </font>
    <font>
      <b/>
      <sz val="12"/>
      <name val="Arial Black"/>
      <family val="2"/>
    </font>
    <font>
      <b/>
      <i/>
      <sz val="11"/>
      <name val="Tahoma"/>
      <family val="2"/>
    </font>
    <font>
      <b/>
      <sz val="14"/>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60"/>
      <name val="Arial"/>
      <family val="2"/>
    </font>
    <font>
      <b/>
      <sz val="11"/>
      <color indexed="10"/>
      <name val="Arial"/>
      <family val="2"/>
    </font>
    <font>
      <sz val="10"/>
      <color indexed="9"/>
      <name val="Arial"/>
      <family val="2"/>
    </font>
    <font>
      <b/>
      <u val="single"/>
      <sz val="10"/>
      <color indexed="12"/>
      <name val="Arial"/>
      <family val="2"/>
    </font>
    <font>
      <sz val="11"/>
      <name val="Calibri"/>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C00000"/>
      <name val="Arial"/>
      <family val="2"/>
    </font>
    <font>
      <b/>
      <sz val="10"/>
      <color rgb="FFFF0000"/>
      <name val="Arial"/>
      <family val="2"/>
    </font>
    <font>
      <b/>
      <sz val="11"/>
      <color rgb="FFFF0000"/>
      <name val="Arial"/>
      <family val="2"/>
    </font>
    <font>
      <sz val="10"/>
      <color theme="0"/>
      <name val="Arial"/>
      <family val="2"/>
    </font>
    <font>
      <b/>
      <sz val="12"/>
      <color rgb="FFFF0000"/>
      <name val="Arial"/>
      <family val="2"/>
    </font>
    <font>
      <b/>
      <u val="single"/>
      <sz val="10"/>
      <color theme="1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thin"/>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medium"/>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33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2" fillId="0" borderId="11" xfId="0" applyFont="1" applyFill="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8" fillId="33" borderId="0" xfId="0" applyFont="1" applyFill="1" applyAlignment="1">
      <alignment/>
    </xf>
    <xf numFmtId="0" fontId="0" fillId="33" borderId="0" xfId="0" applyFill="1" applyAlignment="1">
      <alignment/>
    </xf>
    <xf numFmtId="0" fontId="0" fillId="0" borderId="0" xfId="0" applyAlignment="1">
      <alignment horizontal="center"/>
    </xf>
    <xf numFmtId="0" fontId="0" fillId="0" borderId="0" xfId="0" applyAlignment="1">
      <alignment vertical="top"/>
    </xf>
    <xf numFmtId="0" fontId="0" fillId="0" borderId="0" xfId="0" applyAlignment="1">
      <alignment horizontal="left"/>
    </xf>
    <xf numFmtId="0" fontId="0" fillId="0" borderId="0" xfId="0" applyAlignment="1">
      <alignment/>
    </xf>
    <xf numFmtId="0" fontId="9" fillId="0" borderId="0" xfId="0" applyFont="1" applyAlignment="1">
      <alignment/>
    </xf>
    <xf numFmtId="14" fontId="0" fillId="0" borderId="0" xfId="0" applyNumberFormat="1" applyAlignment="1">
      <alignment horizontal="center" vertical="center"/>
    </xf>
    <xf numFmtId="14" fontId="3"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xf>
    <xf numFmtId="0" fontId="0" fillId="0" borderId="0" xfId="0" applyFill="1" applyBorder="1" applyAlignment="1">
      <alignment vertical="center"/>
    </xf>
    <xf numFmtId="0" fontId="2" fillId="0" borderId="0" xfId="0" applyFont="1" applyAlignment="1">
      <alignment/>
    </xf>
    <xf numFmtId="14" fontId="2" fillId="0" borderId="0" xfId="0" applyNumberFormat="1" applyFont="1" applyAlignment="1">
      <alignment horizontal="left"/>
    </xf>
    <xf numFmtId="0" fontId="0" fillId="34" borderId="0" xfId="0" applyFill="1" applyAlignment="1">
      <alignment vertical="center"/>
    </xf>
    <xf numFmtId="0" fontId="3" fillId="0" borderId="0" xfId="0" applyFont="1" applyAlignment="1">
      <alignment/>
    </xf>
    <xf numFmtId="0" fontId="3" fillId="0" borderId="0" xfId="0" applyFont="1" applyAlignment="1">
      <alignment horizontal="left"/>
    </xf>
    <xf numFmtId="0" fontId="0" fillId="0" borderId="0" xfId="0" applyFill="1" applyAlignment="1">
      <alignment vertical="center"/>
    </xf>
    <xf numFmtId="0" fontId="0" fillId="0" borderId="0" xfId="0" applyFill="1" applyAlignment="1">
      <alignment horizontal="center"/>
    </xf>
    <xf numFmtId="0" fontId="0" fillId="0" borderId="0" xfId="0" applyFill="1" applyAlignment="1">
      <alignment/>
    </xf>
    <xf numFmtId="0" fontId="3" fillId="0" borderId="0" xfId="0" applyFont="1" applyFill="1" applyAlignment="1">
      <alignment horizontal="right" vertical="center"/>
    </xf>
    <xf numFmtId="0" fontId="0" fillId="0" borderId="16" xfId="0" applyBorder="1" applyAlignment="1">
      <alignment vertical="center"/>
    </xf>
    <xf numFmtId="0" fontId="0" fillId="0" borderId="17" xfId="0" applyBorder="1" applyAlignment="1">
      <alignment/>
    </xf>
    <xf numFmtId="0" fontId="0" fillId="0" borderId="18" xfId="0" applyBorder="1" applyAlignment="1">
      <alignment vertical="center"/>
    </xf>
    <xf numFmtId="0" fontId="0" fillId="0" borderId="19" xfId="0" applyBorder="1" applyAlignment="1">
      <alignment/>
    </xf>
    <xf numFmtId="0" fontId="0" fillId="0" borderId="18" xfId="0" applyFont="1" applyBorder="1" applyAlignment="1">
      <alignment vertical="center"/>
    </xf>
    <xf numFmtId="0" fontId="0" fillId="0" borderId="16" xfId="0" applyFont="1" applyBorder="1" applyAlignment="1">
      <alignment vertical="center"/>
    </xf>
    <xf numFmtId="0" fontId="15" fillId="0" borderId="0" xfId="0" applyFont="1" applyAlignment="1">
      <alignment vertical="top" wrapText="1"/>
    </xf>
    <xf numFmtId="0" fontId="0" fillId="0" borderId="20" xfId="0" applyFill="1" applyBorder="1" applyAlignment="1">
      <alignment/>
    </xf>
    <xf numFmtId="0" fontId="0" fillId="0" borderId="11" xfId="0" applyFill="1" applyBorder="1" applyAlignment="1">
      <alignment/>
    </xf>
    <xf numFmtId="0" fontId="0" fillId="0" borderId="0" xfId="0" applyFill="1" applyBorder="1" applyAlignment="1">
      <alignment horizontal="center" vertical="center"/>
    </xf>
    <xf numFmtId="0" fontId="0" fillId="0" borderId="0" xfId="0" applyFill="1" applyBorder="1" applyAlignment="1">
      <alignment/>
    </xf>
    <xf numFmtId="0" fontId="0" fillId="0" borderId="12" xfId="0" applyFill="1" applyBorder="1" applyAlignment="1">
      <alignment/>
    </xf>
    <xf numFmtId="0" fontId="3" fillId="0" borderId="0" xfId="0" applyFont="1" applyFill="1" applyBorder="1" applyAlignment="1">
      <alignment/>
    </xf>
    <xf numFmtId="0" fontId="3" fillId="0" borderId="0" xfId="0" applyFont="1" applyFill="1" applyBorder="1" applyAlignment="1" applyProtection="1">
      <alignment horizontal="left" vertical="center"/>
      <protection locked="0"/>
    </xf>
    <xf numFmtId="0" fontId="0" fillId="0" borderId="0" xfId="0" applyFont="1" applyFill="1" applyBorder="1" applyAlignment="1">
      <alignment/>
    </xf>
    <xf numFmtId="0" fontId="0" fillId="0" borderId="11" xfId="0" applyFill="1" applyBorder="1" applyAlignment="1">
      <alignment horizontal="center" vertical="center"/>
    </xf>
    <xf numFmtId="0" fontId="6" fillId="0" borderId="21" xfId="0" applyFont="1" applyFill="1" applyBorder="1" applyAlignment="1">
      <alignment horizontal="left" vertical="center"/>
    </xf>
    <xf numFmtId="0" fontId="5" fillId="0" borderId="0" xfId="0" applyFont="1" applyFill="1" applyBorder="1" applyAlignment="1">
      <alignment horizontal="center" vertical="center"/>
    </xf>
    <xf numFmtId="0" fontId="2" fillId="0" borderId="22" xfId="0" applyNumberFormat="1" applyFont="1" applyFill="1" applyBorder="1" applyAlignment="1">
      <alignment horizontal="left" vertical="center"/>
    </xf>
    <xf numFmtId="49" fontId="2" fillId="0" borderId="22" xfId="0" applyNumberFormat="1" applyFont="1" applyFill="1" applyBorder="1" applyAlignment="1">
      <alignment horizontal="left" vertical="center"/>
    </xf>
    <xf numFmtId="0" fontId="0" fillId="0" borderId="13" xfId="0" applyFill="1" applyBorder="1" applyAlignment="1">
      <alignment/>
    </xf>
    <xf numFmtId="0" fontId="0" fillId="0" borderId="20" xfId="0" applyFill="1" applyBorder="1" applyAlignment="1">
      <alignment horizontal="center" vertical="center"/>
    </xf>
    <xf numFmtId="0" fontId="0" fillId="0" borderId="23" xfId="0" applyFill="1" applyBorder="1" applyAlignment="1" applyProtection="1">
      <alignment vertical="center"/>
      <protection locked="0"/>
    </xf>
    <xf numFmtId="0" fontId="0" fillId="0" borderId="23" xfId="0" applyFill="1" applyBorder="1" applyAlignment="1" applyProtection="1">
      <alignment horizontal="righ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horizontal="right" vertical="center"/>
      <protection locked="0"/>
    </xf>
    <xf numFmtId="0" fontId="0" fillId="0" borderId="10" xfId="0" applyFill="1" applyBorder="1" applyAlignment="1">
      <alignment/>
    </xf>
    <xf numFmtId="0" fontId="0" fillId="0" borderId="24" xfId="0" applyFill="1" applyBorder="1" applyAlignment="1">
      <alignment/>
    </xf>
    <xf numFmtId="0" fontId="0" fillId="0" borderId="11" xfId="0" applyFill="1" applyBorder="1" applyAlignment="1">
      <alignment horizontal="center" vertical="top"/>
    </xf>
    <xf numFmtId="0" fontId="0" fillId="0" borderId="23" xfId="0" applyFill="1" applyBorder="1" applyAlignment="1">
      <alignment vertical="top"/>
    </xf>
    <xf numFmtId="0" fontId="0" fillId="0" borderId="23" xfId="0" applyFill="1" applyBorder="1" applyAlignment="1">
      <alignment/>
    </xf>
    <xf numFmtId="0" fontId="0" fillId="0" borderId="25" xfId="0" applyFill="1" applyBorder="1" applyAlignment="1">
      <alignment/>
    </xf>
    <xf numFmtId="14" fontId="2" fillId="0" borderId="0" xfId="0" applyNumberFormat="1" applyFont="1" applyFill="1" applyBorder="1" applyAlignment="1">
      <alignment horizontal="left"/>
    </xf>
    <xf numFmtId="0" fontId="0" fillId="0" borderId="0" xfId="0" applyFill="1" applyBorder="1" applyAlignment="1">
      <alignment horizontal="right" vertical="center"/>
    </xf>
    <xf numFmtId="0" fontId="0" fillId="0" borderId="14" xfId="0" applyFill="1" applyBorder="1" applyAlignment="1">
      <alignment/>
    </xf>
    <xf numFmtId="0" fontId="0" fillId="0" borderId="15" xfId="0" applyFill="1" applyBorder="1" applyAlignment="1">
      <alignment/>
    </xf>
    <xf numFmtId="0" fontId="0" fillId="0" borderId="0" xfId="0" applyFill="1" applyAlignment="1">
      <alignment horizontal="center" vertical="center"/>
    </xf>
    <xf numFmtId="0" fontId="7" fillId="0" borderId="0" xfId="0" applyFont="1" applyFill="1" applyAlignment="1">
      <alignment/>
    </xf>
    <xf numFmtId="0" fontId="5" fillId="0" borderId="0" xfId="0" applyFont="1" applyFill="1" applyAlignment="1">
      <alignment/>
    </xf>
    <xf numFmtId="0" fontId="0" fillId="0" borderId="0" xfId="0" applyFill="1" applyAlignment="1">
      <alignment horizontal="right" vertical="top"/>
    </xf>
    <xf numFmtId="0" fontId="7" fillId="0" borderId="0" xfId="0" applyFont="1" applyFill="1" applyAlignment="1">
      <alignment vertical="center"/>
    </xf>
    <xf numFmtId="0" fontId="0" fillId="0" borderId="0" xfId="0" applyFill="1" applyAlignment="1">
      <alignment horizontal="left" vertical="center"/>
    </xf>
    <xf numFmtId="0" fontId="0" fillId="0" borderId="0" xfId="0" applyFill="1" applyAlignment="1">
      <alignment vertical="top"/>
    </xf>
    <xf numFmtId="14" fontId="3" fillId="0" borderId="0" xfId="0" applyNumberFormat="1" applyFont="1" applyFill="1" applyAlignment="1">
      <alignment horizontal="center" vertical="center"/>
    </xf>
    <xf numFmtId="0" fontId="0" fillId="0" borderId="0" xfId="0" applyNumberFormat="1" applyFill="1" applyAlignment="1">
      <alignment vertical="center"/>
    </xf>
    <xf numFmtId="14" fontId="3" fillId="0" borderId="0" xfId="0" applyNumberFormat="1" applyFont="1" applyFill="1" applyAlignment="1">
      <alignment vertical="center"/>
    </xf>
    <xf numFmtId="14" fontId="0" fillId="0" borderId="0" xfId="0" applyNumberFormat="1" applyFill="1" applyAlignment="1">
      <alignment vertical="center"/>
    </xf>
    <xf numFmtId="0" fontId="0" fillId="0" borderId="0" xfId="0" applyFill="1" applyAlignment="1">
      <alignment horizontal="right"/>
    </xf>
    <xf numFmtId="0" fontId="14" fillId="0" borderId="0" xfId="0" applyFont="1" applyFill="1" applyAlignment="1">
      <alignment horizontal="right"/>
    </xf>
    <xf numFmtId="0" fontId="3" fillId="0" borderId="0" xfId="0" applyFont="1" applyFill="1" applyAlignment="1">
      <alignment vertical="center"/>
    </xf>
    <xf numFmtId="0" fontId="0" fillId="0" borderId="0" xfId="0" applyFill="1" applyAlignment="1" applyProtection="1">
      <alignment vertical="center"/>
      <protection locked="0"/>
    </xf>
    <xf numFmtId="0" fontId="0" fillId="0" borderId="0" xfId="0" applyAlignment="1" applyProtection="1">
      <alignment/>
      <protection locked="0"/>
    </xf>
    <xf numFmtId="0" fontId="0" fillId="0" borderId="0" xfId="0" applyAlignment="1" applyProtection="1">
      <alignment vertical="center"/>
      <protection locked="0"/>
    </xf>
    <xf numFmtId="14" fontId="2" fillId="35" borderId="0" xfId="0" applyNumberFormat="1" applyFont="1" applyFill="1" applyAlignment="1" applyProtection="1">
      <alignment vertical="center"/>
      <protection locked="0"/>
    </xf>
    <xf numFmtId="0" fontId="2" fillId="0" borderId="22" xfId="0" applyFont="1" applyBorder="1" applyAlignment="1">
      <alignment horizontal="center" vertical="center" wrapText="1"/>
    </xf>
    <xf numFmtId="0" fontId="2" fillId="0" borderId="22" xfId="0" applyFont="1" applyBorder="1" applyAlignment="1">
      <alignment horizontal="center" vertical="center"/>
    </xf>
    <xf numFmtId="0" fontId="0" fillId="0" borderId="11" xfId="0" applyFill="1" applyBorder="1" applyAlignment="1">
      <alignment horizontal="left" vertical="top"/>
    </xf>
    <xf numFmtId="0" fontId="2" fillId="0" borderId="10" xfId="0" applyFont="1" applyFill="1" applyBorder="1" applyAlignment="1">
      <alignment/>
    </xf>
    <xf numFmtId="0" fontId="0" fillId="0" borderId="0" xfId="0" applyFont="1" applyAlignment="1">
      <alignment/>
    </xf>
    <xf numFmtId="0" fontId="0" fillId="0" borderId="0" xfId="0" applyAlignment="1" applyProtection="1">
      <alignment/>
      <protection hidden="1"/>
    </xf>
    <xf numFmtId="0" fontId="19" fillId="0" borderId="0" xfId="0" applyFont="1" applyAlignment="1" applyProtection="1">
      <alignment vertical="center"/>
      <protection hidden="1"/>
    </xf>
    <xf numFmtId="0" fontId="19" fillId="0" borderId="0" xfId="0" applyFont="1" applyAlignment="1" applyProtection="1">
      <alignment horizontal="center" vertical="center"/>
      <protection hidden="1"/>
    </xf>
    <xf numFmtId="14" fontId="9" fillId="7" borderId="0" xfId="0" applyNumberFormat="1" applyFont="1" applyFill="1" applyAlignment="1" applyProtection="1">
      <alignment horizontal="center" vertical="center"/>
      <protection hidden="1"/>
    </xf>
    <xf numFmtId="1" fontId="9" fillId="7" borderId="0" xfId="0" applyNumberFormat="1" applyFont="1" applyFill="1" applyAlignment="1" applyProtection="1">
      <alignment horizontal="right" vertical="center"/>
      <protection hidden="1"/>
    </xf>
    <xf numFmtId="1" fontId="9" fillId="0" borderId="0" xfId="0" applyNumberFormat="1" applyFont="1" applyFill="1" applyAlignment="1" applyProtection="1">
      <alignment horizontal="right" vertical="center"/>
      <protection hidden="1"/>
    </xf>
    <xf numFmtId="0" fontId="0" fillId="7" borderId="0" xfId="0" applyFill="1" applyAlignment="1" applyProtection="1">
      <alignment horizontal="center" vertical="center"/>
      <protection hidden="1"/>
    </xf>
    <xf numFmtId="0" fontId="21" fillId="0" borderId="0" xfId="0" applyFont="1" applyAlignment="1" applyProtection="1">
      <alignment vertical="center"/>
      <protection hidden="1"/>
    </xf>
    <xf numFmtId="1" fontId="22" fillId="0" borderId="0" xfId="0" applyNumberFormat="1" applyFont="1" applyAlignment="1" applyProtection="1">
      <alignment vertical="center"/>
      <protection hidden="1"/>
    </xf>
    <xf numFmtId="0" fontId="97" fillId="18" borderId="0" xfId="0" applyFont="1" applyFill="1" applyAlignment="1">
      <alignment horizontal="left"/>
    </xf>
    <xf numFmtId="0" fontId="0" fillId="0" borderId="0" xfId="0" applyFont="1" applyBorder="1" applyAlignment="1">
      <alignment/>
    </xf>
    <xf numFmtId="0" fontId="0" fillId="0" borderId="12" xfId="0" applyFont="1" applyBorder="1" applyAlignment="1">
      <alignment/>
    </xf>
    <xf numFmtId="0" fontId="3" fillId="0" borderId="0" xfId="0" applyFont="1" applyBorder="1" applyAlignment="1">
      <alignment vertical="center"/>
    </xf>
    <xf numFmtId="0" fontId="3" fillId="0" borderId="12" xfId="0" applyFont="1" applyBorder="1" applyAlignment="1">
      <alignment vertical="center"/>
    </xf>
    <xf numFmtId="0" fontId="2" fillId="0" borderId="0" xfId="0" applyFont="1" applyBorder="1" applyAlignment="1">
      <alignment vertical="center"/>
    </xf>
    <xf numFmtId="0" fontId="23" fillId="0" borderId="0" xfId="0" applyFont="1" applyAlignment="1">
      <alignment vertical="center" wrapText="1"/>
    </xf>
    <xf numFmtId="0" fontId="24" fillId="0" borderId="0" xfId="0" applyFont="1" applyFill="1" applyBorder="1" applyAlignment="1">
      <alignment vertical="center" wrapText="1"/>
    </xf>
    <xf numFmtId="192" fontId="6" fillId="0" borderId="0" xfId="0" applyNumberFormat="1" applyFont="1" applyFill="1" applyBorder="1" applyAlignment="1">
      <alignment vertical="center" wrapText="1"/>
    </xf>
    <xf numFmtId="0" fontId="25" fillId="0" borderId="0" xfId="0" applyFont="1" applyFill="1" applyBorder="1" applyAlignment="1" applyProtection="1">
      <alignment/>
      <protection hidden="1"/>
    </xf>
    <xf numFmtId="0" fontId="25" fillId="0" borderId="26" xfId="0" applyFont="1" applyFill="1" applyBorder="1" applyAlignment="1" applyProtection="1">
      <alignment/>
      <protection hidden="1"/>
    </xf>
    <xf numFmtId="0" fontId="28" fillId="0" borderId="22"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justify" vertical="top" wrapText="1"/>
      <protection hidden="1"/>
    </xf>
    <xf numFmtId="0" fontId="27" fillId="0" borderId="0" xfId="0" applyFont="1" applyFill="1" applyBorder="1" applyAlignment="1" applyProtection="1">
      <alignment horizontal="justify" vertical="top" wrapText="1"/>
      <protection hidden="1"/>
    </xf>
    <xf numFmtId="0" fontId="34" fillId="0" borderId="0" xfId="0" applyFont="1" applyFill="1" applyBorder="1" applyAlignment="1" applyProtection="1">
      <alignment/>
      <protection hidden="1"/>
    </xf>
    <xf numFmtId="0" fontId="35" fillId="0" borderId="0" xfId="0" applyFont="1" applyFill="1" applyBorder="1" applyAlignment="1" applyProtection="1">
      <alignment horizontal="right"/>
      <protection hidden="1"/>
    </xf>
    <xf numFmtId="0" fontId="35" fillId="0" borderId="0" xfId="0" applyFont="1" applyFill="1" applyBorder="1" applyAlignment="1" applyProtection="1">
      <alignment/>
      <protection hidden="1"/>
    </xf>
    <xf numFmtId="0" fontId="2" fillId="0" borderId="0" xfId="0" applyFont="1" applyAlignment="1" applyProtection="1">
      <alignment horizontal="right" vertical="center"/>
      <protection locked="0"/>
    </xf>
    <xf numFmtId="0" fontId="36" fillId="0" borderId="27" xfId="0" applyFont="1" applyFill="1" applyBorder="1" applyAlignment="1" applyProtection="1">
      <alignment horizontal="center" vertical="center"/>
      <protection hidden="1"/>
    </xf>
    <xf numFmtId="0" fontId="25" fillId="0" borderId="0" xfId="0" applyFont="1" applyFill="1" applyBorder="1" applyAlignment="1" applyProtection="1">
      <alignment vertical="center"/>
      <protection hidden="1"/>
    </xf>
    <xf numFmtId="0" fontId="0" fillId="0" borderId="0" xfId="0" applyFont="1" applyAlignment="1">
      <alignment vertical="center"/>
    </xf>
    <xf numFmtId="0" fontId="34" fillId="0" borderId="0" xfId="0" applyFont="1" applyFill="1" applyBorder="1" applyAlignment="1" applyProtection="1">
      <alignment horizontal="right" vertical="top" wrapText="1"/>
      <protection hidden="1"/>
    </xf>
    <xf numFmtId="0" fontId="40" fillId="0" borderId="0" xfId="0" applyFont="1" applyAlignment="1" applyProtection="1">
      <alignment vertical="center"/>
      <protection hidden="1"/>
    </xf>
    <xf numFmtId="0" fontId="41" fillId="0" borderId="0" xfId="0" applyFont="1" applyAlignment="1" applyProtection="1">
      <alignment vertical="center"/>
      <protection hidden="1"/>
    </xf>
    <xf numFmtId="0" fontId="42" fillId="0" borderId="0" xfId="0" applyFont="1" applyAlignment="1" applyProtection="1">
      <alignment vertical="center"/>
      <protection hidden="1"/>
    </xf>
    <xf numFmtId="14" fontId="43" fillId="0" borderId="0" xfId="0" applyNumberFormat="1" applyFont="1" applyAlignment="1" applyProtection="1">
      <alignment horizontal="center" vertical="center"/>
      <protection hidden="1"/>
    </xf>
    <xf numFmtId="0" fontId="0" fillId="0" borderId="0" xfId="0" applyNumberFormat="1" applyAlignment="1" applyProtection="1">
      <alignment/>
      <protection hidden="1"/>
    </xf>
    <xf numFmtId="0" fontId="19" fillId="0" borderId="0" xfId="42" applyNumberFormat="1" applyFont="1" applyAlignment="1" applyProtection="1">
      <alignment vertical="center"/>
      <protection hidden="1"/>
    </xf>
    <xf numFmtId="0" fontId="13" fillId="0" borderId="0" xfId="0" applyNumberFormat="1" applyFont="1" applyAlignment="1" applyProtection="1">
      <alignment/>
      <protection hidden="1"/>
    </xf>
    <xf numFmtId="0" fontId="41" fillId="0" borderId="0" xfId="0" applyNumberFormat="1" applyFont="1" applyAlignment="1" applyProtection="1">
      <alignment vertical="center"/>
      <protection hidden="1"/>
    </xf>
    <xf numFmtId="0" fontId="20" fillId="0" borderId="0" xfId="0" applyNumberFormat="1" applyFont="1" applyAlignment="1" applyProtection="1">
      <alignment horizontal="center" vertical="center"/>
      <protection hidden="1"/>
    </xf>
    <xf numFmtId="0" fontId="41" fillId="0" borderId="0" xfId="0" applyNumberFormat="1" applyFont="1" applyAlignment="1" applyProtection="1">
      <alignment horizontal="center" vertical="center"/>
      <protection hidden="1"/>
    </xf>
    <xf numFmtId="14" fontId="38" fillId="0" borderId="0" xfId="0" applyNumberFormat="1" applyFont="1" applyAlignment="1" applyProtection="1">
      <alignment vertical="center"/>
      <protection hidden="1"/>
    </xf>
    <xf numFmtId="0" fontId="41" fillId="0" borderId="10" xfId="0" applyNumberFormat="1" applyFont="1" applyBorder="1" applyAlignment="1" applyProtection="1">
      <alignment vertical="center"/>
      <protection hidden="1"/>
    </xf>
    <xf numFmtId="0" fontId="13" fillId="0" borderId="0" xfId="0" applyFont="1" applyAlignment="1">
      <alignment/>
    </xf>
    <xf numFmtId="0" fontId="13" fillId="7" borderId="0" xfId="0" applyNumberFormat="1" applyFont="1" applyFill="1" applyAlignment="1" applyProtection="1">
      <alignment horizontal="center" vertical="center"/>
      <protection hidden="1"/>
    </xf>
    <xf numFmtId="0" fontId="13" fillId="0" borderId="10" xfId="0" applyNumberFormat="1" applyFont="1" applyBorder="1" applyAlignment="1" applyProtection="1">
      <alignment/>
      <protection hidden="1"/>
    </xf>
    <xf numFmtId="0" fontId="41" fillId="0" borderId="28" xfId="0" applyNumberFormat="1" applyFont="1" applyBorder="1" applyAlignment="1" applyProtection="1">
      <alignment vertical="center"/>
      <protection hidden="1"/>
    </xf>
    <xf numFmtId="0" fontId="13" fillId="7" borderId="0" xfId="0" applyNumberFormat="1" applyFont="1" applyFill="1" applyAlignment="1" applyProtection="1">
      <alignment horizontal="right" vertical="center"/>
      <protection hidden="1"/>
    </xf>
    <xf numFmtId="0" fontId="13" fillId="0" borderId="0" xfId="0" applyNumberFormat="1" applyFont="1" applyFill="1" applyAlignment="1" applyProtection="1">
      <alignment horizontal="right" vertical="center"/>
      <protection hidden="1"/>
    </xf>
    <xf numFmtId="0" fontId="13" fillId="0" borderId="28" xfId="0" applyNumberFormat="1" applyFont="1" applyBorder="1" applyAlignment="1" applyProtection="1">
      <alignment/>
      <protection hidden="1"/>
    </xf>
    <xf numFmtId="191" fontId="3" fillId="0" borderId="10" xfId="42" applyNumberFormat="1" applyFont="1" applyBorder="1" applyAlignment="1">
      <alignment vertical="center"/>
    </xf>
    <xf numFmtId="191" fontId="3" fillId="0" borderId="28" xfId="42" applyNumberFormat="1" applyFont="1" applyBorder="1" applyAlignment="1">
      <alignment vertical="center"/>
    </xf>
    <xf numFmtId="164" fontId="38" fillId="0" borderId="10" xfId="42" applyNumberFormat="1" applyFont="1" applyBorder="1" applyAlignment="1" applyProtection="1">
      <alignment vertical="center"/>
      <protection hidden="1"/>
    </xf>
    <xf numFmtId="0" fontId="38" fillId="0" borderId="10" xfId="0" applyNumberFormat="1" applyFont="1" applyBorder="1" applyAlignment="1" applyProtection="1">
      <alignment vertical="center"/>
      <protection hidden="1"/>
    </xf>
    <xf numFmtId="0" fontId="3" fillId="0" borderId="0" xfId="0" applyNumberFormat="1" applyFont="1" applyAlignment="1" applyProtection="1">
      <alignment horizontal="center" vertical="center" wrapText="1"/>
      <protection hidden="1"/>
    </xf>
    <xf numFmtId="0" fontId="41" fillId="0" borderId="0" xfId="42" applyNumberFormat="1" applyFont="1" applyAlignment="1" applyProtection="1">
      <alignment horizontal="right" vertical="center"/>
      <protection hidden="1"/>
    </xf>
    <xf numFmtId="0" fontId="2" fillId="0" borderId="22" xfId="0" applyFont="1" applyBorder="1" applyAlignment="1">
      <alignment wrapText="1"/>
    </xf>
    <xf numFmtId="0" fontId="5" fillId="0" borderId="22" xfId="0" applyFont="1" applyBorder="1" applyAlignment="1">
      <alignment horizontal="center" vertical="center"/>
    </xf>
    <xf numFmtId="0" fontId="0" fillId="0" borderId="22" xfId="0" applyBorder="1" applyAlignment="1">
      <alignment vertical="center" wrapText="1"/>
    </xf>
    <xf numFmtId="0" fontId="0" fillId="0" borderId="22" xfId="0" applyFont="1" applyBorder="1" applyAlignment="1">
      <alignment vertical="center" wrapText="1"/>
    </xf>
    <xf numFmtId="0" fontId="27" fillId="0" borderId="0" xfId="0" applyFont="1" applyFill="1" applyBorder="1" applyAlignment="1" applyProtection="1">
      <alignment horizontal="right"/>
      <protection hidden="1"/>
    </xf>
    <xf numFmtId="49" fontId="2" fillId="35" borderId="22" xfId="0" applyNumberFormat="1" applyFont="1" applyFill="1" applyBorder="1" applyAlignment="1" applyProtection="1" quotePrefix="1">
      <alignment horizontal="center" vertical="center"/>
      <protection locked="0"/>
    </xf>
    <xf numFmtId="0" fontId="2" fillId="0" borderId="22" xfId="0" applyFont="1" applyBorder="1" applyAlignment="1" applyProtection="1">
      <alignment horizontal="center" vertical="center"/>
      <protection locked="0"/>
    </xf>
    <xf numFmtId="0" fontId="22" fillId="0" borderId="0" xfId="0" applyFont="1" applyAlignment="1" applyProtection="1">
      <alignment/>
      <protection hidden="1"/>
    </xf>
    <xf numFmtId="0" fontId="45"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vertical="center"/>
    </xf>
    <xf numFmtId="49" fontId="22" fillId="0" borderId="0" xfId="0" applyNumberFormat="1" applyFont="1" applyAlignment="1">
      <alignment horizontal="center" vertical="center"/>
    </xf>
    <xf numFmtId="0" fontId="2" fillId="0" borderId="22" xfId="0" applyFont="1" applyBorder="1" applyAlignment="1">
      <alignment vertical="top" wrapText="1"/>
    </xf>
    <xf numFmtId="0" fontId="3" fillId="0" borderId="22" xfId="0" applyFont="1" applyBorder="1" applyAlignment="1">
      <alignment vertical="top" wrapText="1"/>
    </xf>
    <xf numFmtId="0" fontId="9" fillId="35" borderId="22" xfId="0" applyFont="1" applyFill="1" applyBorder="1" applyAlignment="1" applyProtection="1">
      <alignment vertical="center"/>
      <protection locked="0"/>
    </xf>
    <xf numFmtId="191" fontId="0" fillId="36" borderId="22" xfId="42" applyNumberFormat="1" applyFont="1" applyFill="1" applyBorder="1" applyAlignment="1" applyProtection="1">
      <alignment horizontal="right" vertical="center"/>
      <protection locked="0"/>
    </xf>
    <xf numFmtId="191" fontId="0" fillId="36" borderId="22" xfId="42" applyNumberFormat="1" applyFont="1" applyFill="1" applyBorder="1" applyAlignment="1">
      <alignment horizontal="right" vertical="center"/>
    </xf>
    <xf numFmtId="0" fontId="0" fillId="36" borderId="0" xfId="0" applyFill="1" applyAlignment="1" applyProtection="1">
      <alignment vertical="center"/>
      <protection locked="0"/>
    </xf>
    <xf numFmtId="1" fontId="5" fillId="3" borderId="22" xfId="0" applyNumberFormat="1" applyFont="1" applyFill="1" applyBorder="1" applyAlignment="1" applyProtection="1">
      <alignment horizontal="center" vertical="center"/>
      <protection hidden="1"/>
    </xf>
    <xf numFmtId="0" fontId="7" fillId="36" borderId="22" xfId="0" applyFont="1" applyFill="1" applyBorder="1" applyAlignment="1" applyProtection="1">
      <alignment vertical="center" wrapText="1"/>
      <protection locked="0"/>
    </xf>
    <xf numFmtId="49" fontId="9" fillId="36" borderId="22" xfId="0" applyNumberFormat="1" applyFont="1" applyFill="1" applyBorder="1" applyAlignment="1" applyProtection="1">
      <alignment horizontal="center" vertical="center"/>
      <protection locked="0"/>
    </xf>
    <xf numFmtId="49" fontId="0" fillId="36" borderId="22" xfId="0" applyNumberFormat="1" applyFont="1" applyFill="1" applyBorder="1" applyAlignment="1" applyProtection="1">
      <alignment horizontal="left" vertical="center"/>
      <protection locked="0"/>
    </xf>
    <xf numFmtId="0" fontId="0" fillId="36" borderId="22" xfId="0" applyFill="1" applyBorder="1" applyAlignment="1" applyProtection="1">
      <alignment vertical="center"/>
      <protection locked="0"/>
    </xf>
    <xf numFmtId="0" fontId="0" fillId="35" borderId="22" xfId="0" applyFont="1" applyFill="1" applyBorder="1" applyAlignment="1" applyProtection="1">
      <alignment vertical="center"/>
      <protection locked="0"/>
    </xf>
    <xf numFmtId="0" fontId="5" fillId="0" borderId="14" xfId="0" applyNumberFormat="1" applyFont="1" applyFill="1" applyBorder="1" applyAlignment="1">
      <alignment vertical="center" wrapText="1"/>
    </xf>
    <xf numFmtId="0" fontId="2" fillId="0" borderId="0" xfId="0" applyFont="1" applyFill="1" applyBorder="1" applyAlignment="1">
      <alignment wrapText="1"/>
    </xf>
    <xf numFmtId="49" fontId="0" fillId="36" borderId="22" xfId="0" applyNumberFormat="1" applyFont="1" applyFill="1" applyBorder="1" applyAlignment="1" applyProtection="1">
      <alignment horizontal="center" vertical="center" wrapText="1"/>
      <protection locked="0"/>
    </xf>
    <xf numFmtId="0" fontId="89" fillId="36" borderId="22" xfId="53" applyFill="1" applyBorder="1" applyAlignment="1" applyProtection="1">
      <alignment vertical="center" wrapText="1"/>
      <protection locked="0"/>
    </xf>
    <xf numFmtId="49" fontId="0" fillId="36" borderId="22" xfId="0" applyNumberFormat="1" applyFill="1" applyBorder="1" applyAlignment="1" applyProtection="1">
      <alignment horizontal="center" vertical="center" wrapText="1"/>
      <protection locked="0"/>
    </xf>
    <xf numFmtId="0" fontId="0" fillId="36" borderId="22" xfId="0" applyFont="1" applyFill="1" applyBorder="1" applyAlignment="1" applyProtection="1">
      <alignment vertical="center" wrapText="1"/>
      <protection locked="0"/>
    </xf>
    <xf numFmtId="0" fontId="0" fillId="36" borderId="22" xfId="0" applyFill="1" applyBorder="1" applyAlignment="1" applyProtection="1">
      <alignment vertical="center" wrapText="1"/>
      <protection locked="0"/>
    </xf>
    <xf numFmtId="0" fontId="0" fillId="0" borderId="0" xfId="0" applyFont="1" applyAlignment="1" applyProtection="1">
      <alignment vertical="center"/>
      <protection hidden="1"/>
    </xf>
    <xf numFmtId="191" fontId="0" fillId="34" borderId="0" xfId="42" applyNumberFormat="1" applyFont="1" applyFill="1" applyAlignment="1">
      <alignment vertical="center"/>
    </xf>
    <xf numFmtId="191" fontId="0" fillId="0" borderId="0" xfId="42" applyNumberFormat="1" applyFont="1" applyFill="1" applyBorder="1" applyAlignment="1" applyProtection="1">
      <alignment vertical="center"/>
      <protection locked="0"/>
    </xf>
    <xf numFmtId="14" fontId="0" fillId="0" borderId="0" xfId="0" applyNumberFormat="1" applyAlignment="1">
      <alignment/>
    </xf>
    <xf numFmtId="0" fontId="29" fillId="0" borderId="0" xfId="0" applyFont="1" applyFill="1" applyBorder="1" applyAlignment="1" applyProtection="1">
      <alignment horizontal="right" vertical="top" wrapText="1"/>
      <protection hidden="1"/>
    </xf>
    <xf numFmtId="0" fontId="26" fillId="0" borderId="0" xfId="0" applyFont="1" applyFill="1" applyBorder="1" applyAlignment="1" applyProtection="1">
      <alignment horizontal="right" vertical="top"/>
      <protection hidden="1"/>
    </xf>
    <xf numFmtId="0" fontId="27" fillId="0" borderId="10" xfId="0" applyFont="1" applyFill="1" applyBorder="1" applyAlignment="1" applyProtection="1">
      <alignment horizontal="right" vertical="top" wrapText="1"/>
      <protection hidden="1"/>
    </xf>
    <xf numFmtId="49" fontId="5" fillId="0" borderId="0" xfId="0" applyNumberFormat="1" applyFont="1" applyAlignment="1">
      <alignment vertical="center" wrapText="1"/>
    </xf>
    <xf numFmtId="0" fontId="34" fillId="0" borderId="0" xfId="0" applyFont="1" applyAlignment="1">
      <alignment horizontal="justify" vertical="center" wrapText="1"/>
    </xf>
    <xf numFmtId="49" fontId="13" fillId="16" borderId="22" xfId="0" applyNumberFormat="1" applyFont="1" applyFill="1" applyBorder="1" applyAlignment="1" applyProtection="1">
      <alignment horizontal="center" vertical="center"/>
      <protection locked="0"/>
    </xf>
    <xf numFmtId="0" fontId="0" fillId="0" borderId="0" xfId="0" applyFont="1" applyAlignment="1">
      <alignment vertical="center"/>
    </xf>
    <xf numFmtId="0" fontId="98" fillId="0" borderId="0" xfId="0" applyFont="1" applyBorder="1" applyAlignment="1">
      <alignment vertical="center"/>
    </xf>
    <xf numFmtId="0" fontId="99" fillId="0" borderId="0" xfId="0" applyFont="1" applyBorder="1" applyAlignment="1">
      <alignment vertical="center"/>
    </xf>
    <xf numFmtId="0" fontId="0" fillId="36" borderId="22" xfId="0" applyFill="1" applyBorder="1" applyAlignment="1" applyProtection="1">
      <alignment horizontal="left" vertical="center"/>
      <protection locked="0"/>
    </xf>
    <xf numFmtId="0" fontId="52" fillId="0" borderId="22" xfId="0" applyFont="1" applyBorder="1" applyAlignment="1">
      <alignment horizontal="center" vertical="center"/>
    </xf>
    <xf numFmtId="0" fontId="38" fillId="0" borderId="22" xfId="0" applyFont="1" applyBorder="1" applyAlignment="1">
      <alignment horizontal="center" vertical="center" wrapText="1"/>
    </xf>
    <xf numFmtId="191" fontId="5" fillId="16" borderId="22" xfId="42" applyNumberFormat="1" applyFont="1" applyFill="1" applyBorder="1" applyAlignment="1" applyProtection="1">
      <alignment horizontal="right" vertical="center"/>
      <protection hidden="1"/>
    </xf>
    <xf numFmtId="191" fontId="2" fillId="0" borderId="0" xfId="42" applyNumberFormat="1" applyFont="1" applyFill="1" applyAlignment="1" applyProtection="1">
      <alignment horizontal="right"/>
      <protection hidden="1"/>
    </xf>
    <xf numFmtId="191" fontId="0" fillId="36" borderId="22" xfId="42" applyNumberFormat="1" applyFont="1" applyFill="1" applyBorder="1" applyAlignment="1" applyProtection="1">
      <alignment horizontal="right" vertical="center"/>
      <protection hidden="1"/>
    </xf>
    <xf numFmtId="0" fontId="100" fillId="0" borderId="0" xfId="0" applyFont="1" applyAlignment="1">
      <alignment horizontal="right" vertical="center"/>
    </xf>
    <xf numFmtId="0" fontId="0" fillId="0" borderId="0" xfId="0" applyAlignment="1" applyProtection="1">
      <alignment vertical="center"/>
      <protection/>
    </xf>
    <xf numFmtId="0" fontId="2" fillId="36" borderId="26" xfId="0" applyFont="1" applyFill="1" applyBorder="1" applyAlignment="1" applyProtection="1">
      <alignment vertical="center"/>
      <protection locked="0"/>
    </xf>
    <xf numFmtId="0" fontId="27" fillId="37" borderId="23" xfId="0" applyNumberFormat="1" applyFont="1" applyFill="1" applyBorder="1" applyAlignment="1">
      <alignment horizontal="justify" vertical="center" wrapText="1"/>
    </xf>
    <xf numFmtId="0" fontId="0" fillId="0" borderId="0" xfId="0" applyFill="1" applyBorder="1" applyAlignment="1">
      <alignment horizontal="center" vertical="top"/>
    </xf>
    <xf numFmtId="0" fontId="0" fillId="0" borderId="12" xfId="0" applyFill="1" applyBorder="1" applyAlignment="1">
      <alignment horizontal="center" vertical="top"/>
    </xf>
    <xf numFmtId="0" fontId="0" fillId="0" borderId="0" xfId="0" applyFill="1" applyBorder="1" applyAlignment="1">
      <alignment horizontal="justify" vertical="top" wrapText="1"/>
    </xf>
    <xf numFmtId="0" fontId="0" fillId="0" borderId="12" xfId="0" applyFill="1" applyBorder="1" applyAlignment="1">
      <alignment horizontal="justify" vertical="top" wrapText="1"/>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left" vertical="center"/>
    </xf>
    <xf numFmtId="14" fontId="0" fillId="0" borderId="0" xfId="0" applyNumberFormat="1" applyFill="1" applyBorder="1" applyAlignment="1">
      <alignment horizontal="center" vertical="center"/>
    </xf>
    <xf numFmtId="191" fontId="0" fillId="0" borderId="22" xfId="42" applyNumberFormat="1" applyFont="1" applyFill="1" applyBorder="1" applyAlignment="1" applyProtection="1">
      <alignment horizontal="right" vertical="center"/>
      <protection locked="0"/>
    </xf>
    <xf numFmtId="191" fontId="0" fillId="0" borderId="21" xfId="42" applyNumberFormat="1" applyFont="1" applyFill="1" applyBorder="1" applyAlignment="1" applyProtection="1">
      <alignment horizontal="right" vertical="center"/>
      <protection locked="0"/>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14" xfId="0" applyFill="1" applyBorder="1" applyAlignment="1">
      <alignment horizontal="justify" vertical="top" wrapText="1"/>
    </xf>
    <xf numFmtId="0" fontId="0" fillId="0" borderId="15" xfId="0" applyFill="1" applyBorder="1" applyAlignment="1">
      <alignment horizontal="justify" vertical="top" wrapText="1"/>
    </xf>
    <xf numFmtId="191" fontId="0" fillId="0" borderId="29" xfId="42" applyNumberFormat="1" applyFont="1" applyFill="1" applyBorder="1" applyAlignment="1" applyProtection="1">
      <alignment horizontal="right" vertical="center"/>
      <protection locked="0"/>
    </xf>
    <xf numFmtId="191" fontId="0" fillId="0" borderId="30" xfId="42" applyNumberFormat="1" applyFont="1" applyFill="1" applyBorder="1" applyAlignment="1" applyProtection="1">
      <alignment horizontal="right" vertical="center"/>
      <protection locked="0"/>
    </xf>
    <xf numFmtId="0" fontId="0" fillId="0" borderId="0" xfId="0" applyFill="1" applyBorder="1" applyAlignment="1" applyProtection="1">
      <alignment horizontal="justify" vertical="top" wrapText="1"/>
      <protection locked="0"/>
    </xf>
    <xf numFmtId="0" fontId="0" fillId="0" borderId="12" xfId="0" applyFill="1" applyBorder="1" applyAlignment="1" applyProtection="1">
      <alignment horizontal="justify" vertical="top" wrapText="1"/>
      <protection locked="0"/>
    </xf>
    <xf numFmtId="0" fontId="0" fillId="0" borderId="0" xfId="0" applyFill="1" applyBorder="1" applyAlignment="1" applyProtection="1">
      <alignment horizontal="justify" vertical="center" wrapText="1"/>
      <protection locked="0"/>
    </xf>
    <xf numFmtId="0" fontId="0" fillId="0" borderId="12" xfId="0" applyFill="1" applyBorder="1" applyAlignment="1" applyProtection="1">
      <alignment horizontal="justify" vertical="center" wrapText="1"/>
      <protection locked="0"/>
    </xf>
    <xf numFmtId="191" fontId="0" fillId="0" borderId="22" xfId="42" applyNumberFormat="1" applyFont="1" applyFill="1" applyBorder="1" applyAlignment="1">
      <alignment horizontal="right"/>
    </xf>
    <xf numFmtId="191" fontId="0" fillId="0" borderId="21" xfId="42" applyNumberFormat="1" applyFont="1" applyFill="1" applyBorder="1" applyAlignment="1">
      <alignment horizontal="right"/>
    </xf>
    <xf numFmtId="191" fontId="0" fillId="0" borderId="31" xfId="42" applyNumberFormat="1" applyFont="1" applyFill="1" applyBorder="1" applyAlignment="1">
      <alignment horizontal="right"/>
    </xf>
    <xf numFmtId="191" fontId="0" fillId="0" borderId="32" xfId="42" applyNumberFormat="1" applyFont="1" applyFill="1" applyBorder="1" applyAlignment="1">
      <alignment horizontal="right"/>
    </xf>
    <xf numFmtId="49" fontId="2" fillId="0" borderId="18"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14" fontId="5" fillId="0" borderId="22" xfId="0" applyNumberFormat="1" applyFont="1" applyFill="1" applyBorder="1" applyAlignment="1" applyProtection="1">
      <alignment horizontal="center" vertical="center"/>
      <protection locked="0"/>
    </xf>
    <xf numFmtId="0" fontId="0" fillId="0" borderId="0" xfId="0" applyFill="1" applyBorder="1" applyAlignment="1">
      <alignment horizontal="left" vertical="center" wrapText="1"/>
    </xf>
    <xf numFmtId="0" fontId="0" fillId="0" borderId="22"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14" fontId="5" fillId="0" borderId="21" xfId="0" applyNumberFormat="1" applyFont="1" applyFill="1" applyBorder="1" applyAlignment="1" applyProtection="1">
      <alignment horizontal="center" vertical="center"/>
      <protection locked="0"/>
    </xf>
    <xf numFmtId="0" fontId="1" fillId="0" borderId="23" xfId="0" applyFont="1" applyFill="1" applyBorder="1" applyAlignment="1">
      <alignment horizontal="center" vertical="center"/>
    </xf>
    <xf numFmtId="0" fontId="1" fillId="0" borderId="25"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22" xfId="0" applyNumberFormat="1" applyFont="1" applyFill="1" applyBorder="1" applyAlignment="1" applyProtection="1">
      <alignment horizontal="left" vertical="center" wrapText="1"/>
      <protection locked="0"/>
    </xf>
    <xf numFmtId="0" fontId="5" fillId="0" borderId="21" xfId="0" applyNumberFormat="1" applyFont="1" applyFill="1" applyBorder="1" applyAlignment="1" applyProtection="1">
      <alignment horizontal="left" vertical="center" wrapText="1"/>
      <protection locked="0"/>
    </xf>
    <xf numFmtId="0" fontId="6" fillId="0" borderId="22" xfId="0" applyFont="1" applyFill="1" applyBorder="1" applyAlignment="1" applyProtection="1">
      <alignment horizontal="right" vertical="center"/>
      <protection locked="0"/>
    </xf>
    <xf numFmtId="0" fontId="6" fillId="0" borderId="22" xfId="0" applyFont="1" applyFill="1" applyBorder="1" applyAlignment="1">
      <alignment horizontal="right" vertical="center"/>
    </xf>
    <xf numFmtId="0" fontId="2" fillId="0" borderId="22"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49" fontId="2" fillId="0" borderId="18" xfId="0" applyNumberFormat="1" applyFont="1" applyFill="1" applyBorder="1" applyAlignment="1" quotePrefix="1">
      <alignment horizontal="center" vertical="center"/>
    </xf>
    <xf numFmtId="49" fontId="2" fillId="0" borderId="19"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0" fillId="0" borderId="33" xfId="0" applyFill="1" applyBorder="1" applyAlignment="1">
      <alignment horizontal="justify" vertical="center" wrapText="1"/>
    </xf>
    <xf numFmtId="0" fontId="0" fillId="0" borderId="35" xfId="0" applyFill="1" applyBorder="1" applyAlignment="1">
      <alignment horizontal="justify" vertical="center" wrapText="1"/>
    </xf>
    <xf numFmtId="0" fontId="0" fillId="0" borderId="36"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10" xfId="0" applyFill="1" applyBorder="1" applyAlignment="1">
      <alignment horizontal="justify" vertical="center" wrapText="1"/>
    </xf>
    <xf numFmtId="0" fontId="0" fillId="0" borderId="24" xfId="0" applyFill="1" applyBorder="1" applyAlignment="1">
      <alignment horizontal="justify" vertical="center" wrapText="1"/>
    </xf>
    <xf numFmtId="0" fontId="2" fillId="0" borderId="22" xfId="0" applyNumberFormat="1" applyFont="1" applyFill="1" applyBorder="1" applyAlignment="1">
      <alignment horizontal="left" vertical="center"/>
    </xf>
    <xf numFmtId="0" fontId="2" fillId="0" borderId="31" xfId="0" applyNumberFormat="1" applyFont="1" applyFill="1" applyBorder="1" applyAlignment="1">
      <alignment horizontal="left" vertical="center"/>
    </xf>
    <xf numFmtId="0" fontId="2" fillId="0" borderId="0" xfId="0" applyFont="1" applyFill="1" applyBorder="1" applyAlignment="1" applyProtection="1">
      <alignment horizontal="left"/>
      <protection hidden="1"/>
    </xf>
    <xf numFmtId="0" fontId="0" fillId="0" borderId="0"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34" fillId="0" borderId="0" xfId="0" applyFont="1" applyAlignment="1">
      <alignment horizontal="justify" vertical="center" wrapText="1"/>
    </xf>
    <xf numFmtId="0" fontId="9" fillId="0" borderId="0" xfId="0" applyFont="1" applyBorder="1" applyAlignment="1">
      <alignment horizontal="right"/>
    </xf>
    <xf numFmtId="0" fontId="6" fillId="0" borderId="0" xfId="0" applyFont="1" applyBorder="1" applyAlignment="1">
      <alignment horizontal="right" vertical="center"/>
    </xf>
    <xf numFmtId="0" fontId="0" fillId="38" borderId="0" xfId="0" applyFill="1" applyAlignment="1">
      <alignment horizontal="center"/>
    </xf>
    <xf numFmtId="191" fontId="0" fillId="0" borderId="22" xfId="42" applyNumberFormat="1" applyFont="1" applyBorder="1" applyAlignment="1">
      <alignment horizontal="right" vertical="center"/>
    </xf>
    <xf numFmtId="0" fontId="0" fillId="0" borderId="0" xfId="0" applyAlignment="1">
      <alignment horizontal="justify" vertical="top" wrapText="1"/>
    </xf>
    <xf numFmtId="0" fontId="0" fillId="0" borderId="0" xfId="0" applyAlignment="1">
      <alignment horizontal="left" vertical="top" wrapText="1"/>
    </xf>
    <xf numFmtId="0" fontId="2" fillId="0" borderId="0" xfId="0" applyFont="1" applyAlignment="1">
      <alignment horizontal="left" vertical="center"/>
    </xf>
    <xf numFmtId="0" fontId="99" fillId="0" borderId="0" xfId="0" applyFont="1" applyBorder="1" applyAlignment="1">
      <alignment horizontal="left" vertical="center" wrapText="1"/>
    </xf>
    <xf numFmtId="0" fontId="0" fillId="0" borderId="0" xfId="0" applyAlignment="1">
      <alignment horizontal="lef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192" fontId="22" fillId="0" borderId="0" xfId="0" applyNumberFormat="1" applyFont="1" applyAlignment="1">
      <alignment horizontal="center" vertical="center" wrapText="1"/>
    </xf>
    <xf numFmtId="0" fontId="34" fillId="0" borderId="0" xfId="0" applyFont="1" applyFill="1" applyBorder="1" applyAlignment="1" applyProtection="1">
      <alignment horizontal="justify" vertical="center" wrapText="1"/>
      <protection hidden="1"/>
    </xf>
    <xf numFmtId="0" fontId="31" fillId="0" borderId="0" xfId="0" applyFont="1" applyFill="1" applyBorder="1" applyAlignment="1" applyProtection="1">
      <alignment horizontal="center"/>
      <protection hidden="1"/>
    </xf>
    <xf numFmtId="0" fontId="34" fillId="0" borderId="0" xfId="0" applyFont="1" applyFill="1" applyBorder="1" applyAlignment="1" applyProtection="1">
      <alignment horizontal="justify" vertical="top" wrapText="1"/>
      <protection hidden="1"/>
    </xf>
    <xf numFmtId="0" fontId="25" fillId="0" borderId="0" xfId="0" applyFont="1" applyFill="1" applyBorder="1" applyAlignment="1" applyProtection="1">
      <alignment horizontal="center" vertical="top"/>
      <protection hidden="1"/>
    </xf>
    <xf numFmtId="0" fontId="33" fillId="0" borderId="0" xfId="0" applyFont="1" applyFill="1" applyBorder="1" applyAlignment="1" applyProtection="1">
      <alignment horizontal="center" vertical="top" wrapText="1"/>
      <protection hidden="1"/>
    </xf>
    <xf numFmtId="0" fontId="27" fillId="0" borderId="0" xfId="0" applyFont="1" applyFill="1" applyBorder="1" applyAlignment="1" applyProtection="1">
      <alignment horizontal="justify" vertical="justify" wrapText="1"/>
      <protection hidden="1"/>
    </xf>
    <xf numFmtId="0" fontId="27" fillId="0" borderId="0" xfId="0" applyFont="1" applyFill="1" applyBorder="1" applyAlignment="1" applyProtection="1">
      <alignment horizontal="justify" vertical="top" wrapText="1"/>
      <protection hidden="1"/>
    </xf>
    <xf numFmtId="0" fontId="9" fillId="0" borderId="0" xfId="0" applyFont="1" applyFill="1" applyAlignment="1">
      <alignment horizontal="left" vertical="center"/>
    </xf>
    <xf numFmtId="0" fontId="13" fillId="0" borderId="0" xfId="0" applyFont="1" applyFill="1" applyAlignment="1">
      <alignment horizontal="justify" vertical="top" wrapText="1"/>
    </xf>
    <xf numFmtId="0" fontId="12" fillId="0" borderId="0" xfId="0" applyFont="1" applyFill="1" applyAlignment="1">
      <alignment horizontal="center"/>
    </xf>
    <xf numFmtId="0" fontId="0" fillId="0" borderId="0" xfId="0" applyFill="1" applyAlignment="1">
      <alignment horizontal="center" vertical="center"/>
    </xf>
    <xf numFmtId="0" fontId="11" fillId="0" borderId="0" xfId="0" applyFont="1" applyFill="1" applyAlignment="1">
      <alignment horizontal="center" vertical="center" wrapText="1"/>
    </xf>
    <xf numFmtId="0" fontId="0" fillId="0" borderId="0" xfId="0" applyFill="1" applyAlignment="1">
      <alignment horizontal="left" vertical="top"/>
    </xf>
    <xf numFmtId="0" fontId="50" fillId="0" borderId="0" xfId="0" applyFont="1" applyAlignment="1">
      <alignment horizontal="center" vertical="center" wrapText="1"/>
    </xf>
    <xf numFmtId="49" fontId="7" fillId="35" borderId="0" xfId="0" applyNumberFormat="1" applyFont="1" applyFill="1" applyAlignment="1" applyProtection="1">
      <alignment horizontal="left" vertical="center" wrapText="1"/>
      <protection locked="0"/>
    </xf>
    <xf numFmtId="191" fontId="0" fillId="35" borderId="22" xfId="42" applyNumberFormat="1" applyFont="1" applyFill="1" applyBorder="1" applyAlignment="1" applyProtection="1">
      <alignment horizontal="right" vertical="center"/>
      <protection locked="0"/>
    </xf>
    <xf numFmtId="191" fontId="0" fillId="35" borderId="21" xfId="42" applyNumberFormat="1" applyFont="1" applyFill="1" applyBorder="1" applyAlignment="1" applyProtection="1">
      <alignment horizontal="right" vertical="center"/>
      <protection locked="0"/>
    </xf>
    <xf numFmtId="49" fontId="13" fillId="36" borderId="16" xfId="42" applyNumberFormat="1" applyFont="1" applyFill="1" applyBorder="1" applyAlignment="1" applyProtection="1">
      <alignment horizontal="left" vertical="center"/>
      <protection locked="0"/>
    </xf>
    <xf numFmtId="49" fontId="13" fillId="36" borderId="17" xfId="42" applyNumberFormat="1" applyFont="1" applyFill="1" applyBorder="1" applyAlignment="1" applyProtection="1">
      <alignment horizontal="left" vertical="center"/>
      <protection locked="0"/>
    </xf>
    <xf numFmtId="0" fontId="2" fillId="0" borderId="22" xfId="0" applyFont="1" applyBorder="1" applyAlignment="1" applyProtection="1">
      <alignment horizontal="left" vertical="center"/>
      <protection/>
    </xf>
    <xf numFmtId="191" fontId="0" fillId="35" borderId="29" xfId="42" applyNumberFormat="1" applyFont="1" applyFill="1" applyBorder="1" applyAlignment="1" applyProtection="1">
      <alignment horizontal="right" vertical="center"/>
      <protection locked="0"/>
    </xf>
    <xf numFmtId="191" fontId="0" fillId="35" borderId="30" xfId="42" applyNumberFormat="1" applyFont="1" applyFill="1" applyBorder="1" applyAlignment="1" applyProtection="1">
      <alignment horizontal="right" vertical="center"/>
      <protection locked="0"/>
    </xf>
    <xf numFmtId="0" fontId="101" fillId="0" borderId="0" xfId="0" applyFont="1" applyAlignment="1" applyProtection="1">
      <alignment horizontal="justify" vertical="top" wrapText="1"/>
      <protection hidden="1"/>
    </xf>
    <xf numFmtId="0" fontId="0" fillId="35" borderId="0" xfId="0" applyFont="1" applyFill="1" applyAlignment="1" applyProtection="1">
      <alignment horizontal="left" vertical="top" wrapText="1"/>
      <protection locked="0"/>
    </xf>
    <xf numFmtId="0" fontId="0" fillId="35" borderId="0" xfId="0" applyFill="1" applyAlignment="1" applyProtection="1">
      <alignment horizontal="left" vertical="top" wrapText="1"/>
      <protection locked="0"/>
    </xf>
    <xf numFmtId="0" fontId="2" fillId="0" borderId="26" xfId="0" applyFont="1" applyBorder="1" applyAlignment="1" applyProtection="1">
      <alignment horizontal="left" vertical="center"/>
      <protection/>
    </xf>
    <xf numFmtId="0" fontId="102" fillId="0" borderId="22" xfId="53" applyFont="1" applyBorder="1" applyAlignment="1" applyProtection="1">
      <alignment horizontal="left" vertical="center"/>
      <protection/>
    </xf>
    <xf numFmtId="0" fontId="0" fillId="36" borderId="22" xfId="0" applyFont="1" applyFill="1" applyBorder="1" applyAlignment="1" applyProtection="1">
      <alignment horizontal="left" vertical="center"/>
      <protection locked="0"/>
    </xf>
    <xf numFmtId="0" fontId="0" fillId="36" borderId="22" xfId="0" applyFill="1" applyBorder="1" applyAlignment="1" applyProtection="1">
      <alignment horizontal="left" vertical="center"/>
      <protection locked="0"/>
    </xf>
    <xf numFmtId="0" fontId="0" fillId="35" borderId="0" xfId="0" applyFill="1" applyAlignment="1" applyProtection="1">
      <alignment horizontal="left" vertical="center"/>
      <protection locked="0"/>
    </xf>
    <xf numFmtId="0" fontId="76" fillId="35" borderId="0" xfId="0" applyFont="1" applyFill="1" applyAlignment="1" applyProtection="1">
      <alignment horizontal="justify" vertical="top" wrapText="1"/>
      <protection locked="0"/>
    </xf>
    <xf numFmtId="49" fontId="13" fillId="16" borderId="22" xfId="42" applyNumberFormat="1" applyFont="1" applyFill="1" applyBorder="1" applyAlignment="1" applyProtection="1">
      <alignment horizontal="center" vertical="center"/>
      <protection locked="0"/>
    </xf>
    <xf numFmtId="0" fontId="52" fillId="0" borderId="33" xfId="0" applyFont="1" applyBorder="1" applyAlignment="1">
      <alignment horizontal="center" vertical="center"/>
    </xf>
    <xf numFmtId="0" fontId="52" fillId="0" borderId="18" xfId="0" applyFont="1" applyBorder="1" applyAlignment="1">
      <alignment horizontal="center" vertical="center"/>
    </xf>
    <xf numFmtId="0" fontId="52" fillId="0" borderId="34" xfId="0" applyFont="1" applyBorder="1" applyAlignment="1">
      <alignment horizontal="center" vertical="center"/>
    </xf>
    <xf numFmtId="0" fontId="52" fillId="0" borderId="19" xfId="0" applyFont="1" applyBorder="1" applyAlignment="1">
      <alignment horizontal="center" vertical="center"/>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2" xfId="0" applyFont="1" applyBorder="1" applyAlignment="1">
      <alignment horizontal="left" vertical="center" wrapText="1"/>
    </xf>
    <xf numFmtId="0" fontId="41" fillId="0" borderId="22" xfId="0" applyFont="1" applyBorder="1" applyAlignment="1">
      <alignment horizontal="justify" vertical="center" wrapText="1"/>
    </xf>
    <xf numFmtId="0" fontId="41" fillId="0" borderId="22" xfId="0" applyFont="1" applyBorder="1" applyAlignment="1">
      <alignment horizontal="left" vertical="center" wrapText="1"/>
    </xf>
    <xf numFmtId="0" fontId="45" fillId="0" borderId="0" xfId="0" applyFont="1" applyAlignment="1">
      <alignment horizontal="center"/>
    </xf>
    <xf numFmtId="0" fontId="46" fillId="0" borderId="0" xfId="0" applyFont="1" applyAlignment="1">
      <alignment horizontal="center"/>
    </xf>
    <xf numFmtId="0" fontId="0" fillId="0" borderId="0" xfId="0" applyAlignment="1">
      <alignment horizontal="center" vertical="center"/>
    </xf>
    <xf numFmtId="0" fontId="2" fillId="0" borderId="0" xfId="0" applyFont="1" applyAlignment="1" applyProtection="1">
      <alignment horizontal="center" vertical="center" wrapText="1"/>
      <protection hidden="1"/>
    </xf>
    <xf numFmtId="191" fontId="19" fillId="0" borderId="0" xfId="42" applyNumberFormat="1" applyFont="1" applyAlignment="1" applyProtection="1">
      <alignment horizontal="right" vertical="center"/>
      <protection hidden="1"/>
    </xf>
    <xf numFmtId="0" fontId="38" fillId="0" borderId="0" xfId="0" applyFont="1" applyAlignment="1" applyProtection="1">
      <alignment horizontal="left" vertical="center" wrapText="1"/>
      <protection hidden="1"/>
    </xf>
    <xf numFmtId="0" fontId="3" fillId="0" borderId="0" xfId="0" applyNumberFormat="1" applyFont="1" applyAlignment="1" applyProtection="1">
      <alignment horizontal="left" vertical="center"/>
      <protection hidden="1"/>
    </xf>
    <xf numFmtId="0" fontId="38" fillId="0" borderId="0" xfId="0" applyNumberFormat="1" applyFont="1" applyAlignment="1" applyProtection="1">
      <alignment horizontal="left" vertical="center" wrapText="1"/>
      <protection hidden="1"/>
    </xf>
    <xf numFmtId="0" fontId="39" fillId="0" borderId="0" xfId="0" applyNumberFormat="1" applyFont="1" applyAlignment="1" applyProtection="1">
      <alignment horizontal="left" vertical="center" wrapText="1"/>
      <protection hidden="1"/>
    </xf>
    <xf numFmtId="0" fontId="41" fillId="0" borderId="0" xfId="0" applyFont="1" applyAlignment="1" applyProtection="1">
      <alignment horizontal="left" vertical="center"/>
      <protection hidden="1"/>
    </xf>
    <xf numFmtId="0" fontId="41" fillId="0" borderId="0" xfId="0" applyNumberFormat="1" applyFont="1" applyAlignment="1" applyProtection="1">
      <alignment horizontal="left" vertical="center" wrapText="1"/>
      <protection hidden="1"/>
    </xf>
    <xf numFmtId="0" fontId="19" fillId="0" borderId="0" xfId="42" applyNumberFormat="1" applyFont="1" applyAlignment="1" applyProtection="1">
      <alignment horizontal="right" vertical="center"/>
      <protection hidden="1"/>
    </xf>
    <xf numFmtId="0" fontId="3" fillId="0" borderId="10" xfId="0" applyNumberFormat="1" applyFont="1" applyBorder="1" applyAlignment="1" applyProtection="1">
      <alignment horizontal="center" vertical="center" wrapText="1"/>
      <protection hidden="1"/>
    </xf>
    <xf numFmtId="0" fontId="41" fillId="0" borderId="28" xfId="42" applyNumberFormat="1" applyFont="1" applyBorder="1" applyAlignment="1" applyProtection="1">
      <alignment horizontal="righ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rgb="FFFFFF00"/>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heetal\TIN%20Requirement\Authority%20Letter%20under%20Sales%20Ta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rogram%20Files%20(x86)\ASAP%20Utilities\resources\ASAP_Utilities_ribbon_x64_en-us.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heetName val="Authority Letter"/>
    </sheetNames>
    <sheetDataSet>
      <sheetData sheetId="0">
        <row r="13">
          <cell r="B13" t="str">
            <v>The Jt. Commr. Of Sales Tax</v>
          </cell>
        </row>
        <row r="16">
          <cell r="A16" t="str">
            <v>Place: </v>
          </cell>
          <cell r="B16" t="str">
            <v>Mumbai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mshah5@gmail.com" TargetMode="External" /><Relationship Id="rId2" Type="http://schemas.openxmlformats.org/officeDocument/2006/relationships/hyperlink" Target="mailto:mukesh.gohel@mkgohel.com" TargetMode="External" /><Relationship Id="rId3" Type="http://schemas.openxmlformats.org/officeDocument/2006/relationships/hyperlink" Target="mailto:bmshah5@gmail.com" TargetMode="External" /><Relationship Id="rId4" Type="http://schemas.openxmlformats.org/officeDocument/2006/relationships/hyperlink" Target="mailto:ankitbs@gmail.com" TargetMode="External" /><Relationship Id="rId5" Type="http://schemas.openxmlformats.org/officeDocument/2006/relationships/hyperlink" Target="mailto:mukesh.gohel@mkgohel.com%20/" TargetMode="External" /><Relationship Id="rId6" Type="http://schemas.openxmlformats.org/officeDocument/2006/relationships/hyperlink" Target="mailto:bmshah5@gmail.com" TargetMode="External" /><Relationship Id="rId7" Type="http://schemas.openxmlformats.org/officeDocument/2006/relationships/hyperlink" Target="mailto:imashwintanna@gmail.com" TargetMode="External" /><Relationship Id="rId8" Type="http://schemas.openxmlformats.org/officeDocument/2006/relationships/hyperlink" Target="mailto:imashwintanna@gmail.com" TargetMode="External" /><Relationship Id="rId9" Type="http://schemas.openxmlformats.org/officeDocument/2006/relationships/hyperlink" Target="mailto:ankitbs@gmail.com" TargetMode="External" /><Relationship Id="rId10" Type="http://schemas.openxmlformats.org/officeDocument/2006/relationships/comments" Target="../comments5.xml" /><Relationship Id="rId11" Type="http://schemas.openxmlformats.org/officeDocument/2006/relationships/vmlDrawing" Target="../drawings/vmlDrawing1.vml" /><Relationship Id="rId1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AC120"/>
  <sheetViews>
    <sheetView view="pageBreakPreview" zoomScale="130" zoomScaleSheetLayoutView="130" zoomScalePageLayoutView="0" workbookViewId="0" topLeftCell="A107">
      <selection activeCell="A119" sqref="A119:A120"/>
    </sheetView>
  </sheetViews>
  <sheetFormatPr defaultColWidth="9.140625" defaultRowHeight="12.75"/>
  <cols>
    <col min="1" max="1" width="4.140625" style="0" customWidth="1"/>
    <col min="3" max="3" width="11.140625" style="0" bestFit="1" customWidth="1"/>
    <col min="9" max="9" width="10.421875" style="0" bestFit="1" customWidth="1"/>
    <col min="12" max="12" width="9.140625" style="0" hidden="1" customWidth="1"/>
    <col min="27" max="27" width="15.7109375" style="0" bestFit="1" customWidth="1"/>
    <col min="28" max="28" width="35.140625" style="0" customWidth="1"/>
  </cols>
  <sheetData>
    <row r="1" spans="1:29" ht="22.5">
      <c r="A1" s="39"/>
      <c r="B1" s="235" t="s">
        <v>0</v>
      </c>
      <c r="C1" s="235"/>
      <c r="D1" s="235"/>
      <c r="E1" s="235"/>
      <c r="F1" s="235"/>
      <c r="G1" s="235"/>
      <c r="H1" s="235"/>
      <c r="I1" s="235"/>
      <c r="J1" s="236"/>
      <c r="AA1" t="s">
        <v>85</v>
      </c>
      <c r="AB1" t="s">
        <v>87</v>
      </c>
      <c r="AC1" t="s">
        <v>86</v>
      </c>
    </row>
    <row r="2" spans="1:10" ht="19.5" customHeight="1">
      <c r="A2" s="40"/>
      <c r="B2" s="207" t="s">
        <v>1</v>
      </c>
      <c r="C2" s="207"/>
      <c r="D2" s="207"/>
      <c r="E2" s="207"/>
      <c r="F2" s="207"/>
      <c r="G2" s="207"/>
      <c r="H2" s="207"/>
      <c r="I2" s="207"/>
      <c r="J2" s="208"/>
    </row>
    <row r="3" spans="1:10" ht="34.5" customHeight="1">
      <c r="A3" s="40"/>
      <c r="B3" s="237" t="s">
        <v>2</v>
      </c>
      <c r="C3" s="237"/>
      <c r="D3" s="237"/>
      <c r="E3" s="237"/>
      <c r="F3" s="237"/>
      <c r="G3" s="237"/>
      <c r="H3" s="237"/>
      <c r="I3" s="237"/>
      <c r="J3" s="238"/>
    </row>
    <row r="4" spans="1:12" ht="12.75">
      <c r="A4" s="40"/>
      <c r="B4" s="42"/>
      <c r="C4" s="42"/>
      <c r="D4" s="42"/>
      <c r="E4" s="42"/>
      <c r="F4" s="42"/>
      <c r="G4" s="42"/>
      <c r="H4" s="42"/>
      <c r="I4" s="42"/>
      <c r="J4" s="43"/>
      <c r="L4" t="s">
        <v>4</v>
      </c>
    </row>
    <row r="5" spans="1:12" ht="13.5">
      <c r="A5" s="40"/>
      <c r="B5" s="44" t="s">
        <v>3</v>
      </c>
      <c r="C5" s="42"/>
      <c r="D5" s="42"/>
      <c r="E5" s="42"/>
      <c r="F5" s="42"/>
      <c r="G5" s="42"/>
      <c r="H5" s="42"/>
      <c r="I5" s="42"/>
      <c r="J5" s="43"/>
      <c r="L5" t="s">
        <v>5</v>
      </c>
    </row>
    <row r="6" spans="1:12" ht="18" customHeight="1">
      <c r="A6" s="40"/>
      <c r="B6" s="45">
        <f>CONCATENATE('Appeal Data'!E3)</f>
      </c>
      <c r="C6" s="42"/>
      <c r="D6" s="42"/>
      <c r="E6" s="42"/>
      <c r="F6" s="42"/>
      <c r="G6" s="42"/>
      <c r="H6" s="42"/>
      <c r="I6" s="42"/>
      <c r="J6" s="43"/>
      <c r="L6" t="s">
        <v>6</v>
      </c>
    </row>
    <row r="7" spans="1:12" ht="18" customHeight="1">
      <c r="A7" s="40"/>
      <c r="B7" s="45">
        <f>CONCATENATE('Appeal Data'!E4)</f>
      </c>
      <c r="C7" s="42"/>
      <c r="D7" s="42"/>
      <c r="E7" s="42"/>
      <c r="F7" s="42"/>
      <c r="G7" s="42"/>
      <c r="H7" s="107" t="s">
        <v>212</v>
      </c>
      <c r="I7" s="108">
        <f>IF(ROUNDUP(H35*0.1%,0)&lt;=100,100,IF(ROUNDUP(H35*0.1%,0)&gt;=1000,1000,ROUNDUP(H35*0.1%,0)))</f>
        <v>124</v>
      </c>
      <c r="J7" s="43"/>
      <c r="L7" t="s">
        <v>7</v>
      </c>
    </row>
    <row r="8" spans="1:12" ht="18" customHeight="1">
      <c r="A8" s="40"/>
      <c r="B8" s="45">
        <f>CONCATENATE('Appeal Data'!E5)</f>
      </c>
      <c r="C8" s="46"/>
      <c r="D8" s="46"/>
      <c r="E8" s="46"/>
      <c r="F8" s="42"/>
      <c r="G8" s="42"/>
      <c r="H8" s="42"/>
      <c r="I8" s="42"/>
      <c r="J8" s="43"/>
      <c r="L8" t="s">
        <v>8</v>
      </c>
    </row>
    <row r="9" spans="1:10" ht="12.75">
      <c r="A9" s="40"/>
      <c r="B9" s="42"/>
      <c r="C9" s="42"/>
      <c r="D9" s="42"/>
      <c r="E9" s="42"/>
      <c r="F9" s="42"/>
      <c r="G9" s="42"/>
      <c r="H9" s="42"/>
      <c r="I9" s="42"/>
      <c r="J9" s="43"/>
    </row>
    <row r="10" spans="1:12" ht="12.75">
      <c r="A10" s="5" t="s">
        <v>17</v>
      </c>
      <c r="B10" s="42"/>
      <c r="C10" s="42"/>
      <c r="D10" s="42"/>
      <c r="E10" s="42"/>
      <c r="F10" s="42"/>
      <c r="G10" s="42"/>
      <c r="H10" s="42"/>
      <c r="I10" s="42"/>
      <c r="J10" s="43"/>
      <c r="L10" t="s">
        <v>9</v>
      </c>
    </row>
    <row r="11" spans="1:12" ht="12.75">
      <c r="A11" s="40"/>
      <c r="B11" s="42"/>
      <c r="C11" s="42"/>
      <c r="D11" s="42"/>
      <c r="E11" s="42"/>
      <c r="F11" s="42"/>
      <c r="G11" s="42"/>
      <c r="H11" s="42"/>
      <c r="I11" s="42"/>
      <c r="J11" s="43"/>
      <c r="L11" t="s">
        <v>10</v>
      </c>
    </row>
    <row r="12" spans="1:12" ht="30.75" customHeight="1">
      <c r="A12" s="47">
        <v>1</v>
      </c>
      <c r="B12" s="22" t="s">
        <v>18</v>
      </c>
      <c r="C12" s="42"/>
      <c r="D12" s="239">
        <f>CONCATENATE('Appeal Data'!E6)</f>
      </c>
      <c r="E12" s="239"/>
      <c r="F12" s="239"/>
      <c r="G12" s="239"/>
      <c r="H12" s="239"/>
      <c r="I12" s="239"/>
      <c r="J12" s="240"/>
      <c r="L12" t="s">
        <v>11</v>
      </c>
    </row>
    <row r="13" spans="1:12" ht="30" customHeight="1">
      <c r="A13" s="47">
        <v>2</v>
      </c>
      <c r="B13" s="22" t="s">
        <v>19</v>
      </c>
      <c r="C13" s="42"/>
      <c r="D13" s="42"/>
      <c r="E13" s="42"/>
      <c r="F13" s="42"/>
      <c r="G13" s="42"/>
      <c r="H13" s="241">
        <f>CONCATENATE('Appeal Data'!E7)</f>
      </c>
      <c r="I13" s="241"/>
      <c r="J13" s="48" t="s">
        <v>26</v>
      </c>
      <c r="L13" t="s">
        <v>12</v>
      </c>
    </row>
    <row r="14" spans="1:12" ht="30" customHeight="1">
      <c r="A14" s="47">
        <v>3</v>
      </c>
      <c r="B14" s="22" t="s">
        <v>20</v>
      </c>
      <c r="C14" s="42"/>
      <c r="D14" s="42"/>
      <c r="E14" s="42"/>
      <c r="F14" s="42"/>
      <c r="G14" s="42"/>
      <c r="H14" s="242">
        <f>IF(ISBLANK(H13),"",H13)</f>
      </c>
      <c r="I14" s="242"/>
      <c r="J14" s="48" t="s">
        <v>27</v>
      </c>
      <c r="L14" t="s">
        <v>13</v>
      </c>
    </row>
    <row r="15" spans="1:12" ht="39" customHeight="1">
      <c r="A15" s="47">
        <v>4</v>
      </c>
      <c r="B15" s="22" t="s">
        <v>21</v>
      </c>
      <c r="C15" s="42"/>
      <c r="D15" s="42"/>
      <c r="E15" s="42"/>
      <c r="F15" s="243">
        <f>CONCATENATE('Appeal Data'!E8)</f>
      </c>
      <c r="G15" s="243"/>
      <c r="H15" s="243"/>
      <c r="I15" s="243"/>
      <c r="J15" s="244"/>
      <c r="L15" t="s">
        <v>14</v>
      </c>
    </row>
    <row r="16" spans="1:12" ht="19.5" customHeight="1">
      <c r="A16" s="47">
        <v>5</v>
      </c>
      <c r="B16" s="22" t="s">
        <v>22</v>
      </c>
      <c r="C16" s="42"/>
      <c r="D16" s="42"/>
      <c r="E16" s="42"/>
      <c r="F16" s="42"/>
      <c r="G16" s="42"/>
      <c r="H16" s="230">
        <f>'Appeal Data'!F9</f>
        <v>0</v>
      </c>
      <c r="I16" s="230"/>
      <c r="J16" s="43"/>
      <c r="L16" t="s">
        <v>15</v>
      </c>
    </row>
    <row r="17" spans="1:12" ht="19.5" customHeight="1">
      <c r="A17" s="47">
        <v>6</v>
      </c>
      <c r="B17" s="22" t="s">
        <v>23</v>
      </c>
      <c r="C17" s="42"/>
      <c r="D17" s="42"/>
      <c r="E17" s="42"/>
      <c r="F17" s="42"/>
      <c r="G17" s="42"/>
      <c r="H17" s="230">
        <f>'Appeal Data'!F10</f>
        <v>0</v>
      </c>
      <c r="I17" s="230"/>
      <c r="J17" s="43"/>
      <c r="L17" t="s">
        <v>16</v>
      </c>
    </row>
    <row r="18" spans="1:12" ht="37.5" customHeight="1">
      <c r="A18" s="47">
        <v>7</v>
      </c>
      <c r="B18" s="231" t="s">
        <v>24</v>
      </c>
      <c r="C18" s="231"/>
      <c r="D18" s="231"/>
      <c r="E18" s="231"/>
      <c r="F18" s="232">
        <f>CONCATENATE('Appeal Data'!F11)</f>
      </c>
      <c r="G18" s="232"/>
      <c r="H18" s="232"/>
      <c r="I18" s="232"/>
      <c r="J18" s="233"/>
      <c r="L18" t="s">
        <v>8</v>
      </c>
    </row>
    <row r="19" spans="1:10" ht="19.5" customHeight="1">
      <c r="A19" s="47">
        <v>8</v>
      </c>
      <c r="B19" s="22" t="s">
        <v>25</v>
      </c>
      <c r="C19" s="42"/>
      <c r="D19" s="42"/>
      <c r="E19" s="49" t="s">
        <v>28</v>
      </c>
      <c r="F19" s="230">
        <f>'Appeal Data'!E12</f>
        <v>0</v>
      </c>
      <c r="G19" s="230"/>
      <c r="H19" s="49" t="s">
        <v>29</v>
      </c>
      <c r="I19" s="230">
        <f>'Appeal Data'!F12</f>
        <v>0</v>
      </c>
      <c r="J19" s="234"/>
    </row>
    <row r="20" spans="1:10" ht="12.75">
      <c r="A20" s="40"/>
      <c r="B20" s="42"/>
      <c r="C20" s="42"/>
      <c r="D20" s="42"/>
      <c r="E20" s="42"/>
      <c r="F20" s="42"/>
      <c r="G20" s="42"/>
      <c r="H20" s="42"/>
      <c r="I20" s="42"/>
      <c r="J20" s="43"/>
    </row>
    <row r="21" spans="1:10" ht="12.75">
      <c r="A21" s="47">
        <v>9</v>
      </c>
      <c r="B21" s="254" t="str">
        <f>CONCATENATE("For the period from ",F19," to ",I19," the appellant has been assessed to Tax, Interest, Penalty or fine under the Maharashtra Value Added Tax Act, 2002 and the details of amount in dispute against which this appeal has been preferred is as follows:")</f>
        <v>For the period from 0 to 0 the appellant has been assessed to Tax, Interest, Penalty or fine under the Maharashtra Value Added Tax Act, 2002 and the details of amount in dispute against which this appeal has been preferred is as follows:</v>
      </c>
      <c r="C21" s="255"/>
      <c r="D21" s="255"/>
      <c r="E21" s="255"/>
      <c r="F21" s="255"/>
      <c r="G21" s="255"/>
      <c r="H21" s="255"/>
      <c r="I21" s="255"/>
      <c r="J21" s="256"/>
    </row>
    <row r="22" spans="1:10" ht="26.25" customHeight="1">
      <c r="A22" s="40"/>
      <c r="B22" s="257"/>
      <c r="C22" s="258"/>
      <c r="D22" s="258"/>
      <c r="E22" s="258"/>
      <c r="F22" s="258"/>
      <c r="G22" s="258"/>
      <c r="H22" s="258"/>
      <c r="I22" s="258"/>
      <c r="J22" s="259"/>
    </row>
    <row r="23" spans="1:10" ht="12.75">
      <c r="A23" s="40"/>
      <c r="B23" s="42"/>
      <c r="C23" s="42"/>
      <c r="D23" s="42"/>
      <c r="E23" s="42"/>
      <c r="F23" s="42"/>
      <c r="G23" s="42"/>
      <c r="H23" s="42"/>
      <c r="I23" s="42"/>
      <c r="J23" s="43"/>
    </row>
    <row r="24" spans="1:10" ht="28.5" customHeight="1">
      <c r="A24" s="40"/>
      <c r="B24" s="245" t="s">
        <v>175</v>
      </c>
      <c r="C24" s="246"/>
      <c r="D24" s="247" t="s">
        <v>30</v>
      </c>
      <c r="E24" s="248"/>
      <c r="F24" s="247" t="s">
        <v>31</v>
      </c>
      <c r="G24" s="248"/>
      <c r="H24" s="247" t="s">
        <v>177</v>
      </c>
      <c r="I24" s="252"/>
      <c r="J24" s="253"/>
    </row>
    <row r="25" spans="1:10" ht="12.75">
      <c r="A25" s="40"/>
      <c r="B25" s="249" t="s">
        <v>32</v>
      </c>
      <c r="C25" s="250"/>
      <c r="D25" s="227" t="s">
        <v>33</v>
      </c>
      <c r="E25" s="251"/>
      <c r="F25" s="227" t="s">
        <v>34</v>
      </c>
      <c r="G25" s="251"/>
      <c r="H25" s="227" t="s">
        <v>176</v>
      </c>
      <c r="I25" s="228"/>
      <c r="J25" s="229"/>
    </row>
    <row r="26" spans="1:10" ht="15.75" customHeight="1">
      <c r="A26" s="40"/>
      <c r="B26" s="50" t="str">
        <f>CONCATENATE('Appeal Data'!B14)</f>
        <v>Net Tax</v>
      </c>
      <c r="C26" s="51"/>
      <c r="D26" s="223">
        <f>'Appeal Data'!D14</f>
        <v>123451</v>
      </c>
      <c r="E26" s="223"/>
      <c r="F26" s="223">
        <f>'Appeal Data'!E14</f>
        <v>0</v>
      </c>
      <c r="G26" s="223"/>
      <c r="H26" s="223">
        <f>'Appeal Data'!F14</f>
        <v>123451</v>
      </c>
      <c r="I26" s="223"/>
      <c r="J26" s="224"/>
    </row>
    <row r="27" spans="1:11" ht="18" customHeight="1">
      <c r="A27" s="47"/>
      <c r="B27" s="50" t="str">
        <f>CONCATENATE('Appeal Data'!B15)</f>
        <v>Interest u/s 30(1)</v>
      </c>
      <c r="C27" s="50"/>
      <c r="D27" s="223">
        <f>'Appeal Data'!D15</f>
        <v>0</v>
      </c>
      <c r="E27" s="223"/>
      <c r="F27" s="223">
        <f>'Appeal Data'!E15</f>
        <v>0</v>
      </c>
      <c r="G27" s="223"/>
      <c r="H27" s="223">
        <f>'Appeal Data'!F15</f>
        <v>0</v>
      </c>
      <c r="I27" s="223"/>
      <c r="J27" s="224"/>
      <c r="K27" s="3"/>
    </row>
    <row r="28" spans="1:11" ht="18" customHeight="1">
      <c r="A28" s="47"/>
      <c r="B28" s="50" t="str">
        <f>CONCATENATE('Appeal Data'!B16)</f>
        <v>Interest u/s 30(2)</v>
      </c>
      <c r="C28" s="50"/>
      <c r="D28" s="223">
        <f>'Appeal Data'!D16</f>
        <v>0</v>
      </c>
      <c r="E28" s="223"/>
      <c r="F28" s="223">
        <f>'Appeal Data'!E16</f>
        <v>0</v>
      </c>
      <c r="G28" s="223"/>
      <c r="H28" s="223">
        <f>'Appeal Data'!F16</f>
        <v>0</v>
      </c>
      <c r="I28" s="223"/>
      <c r="J28" s="224"/>
      <c r="K28" s="3"/>
    </row>
    <row r="29" spans="1:11" ht="18" customHeight="1">
      <c r="A29" s="47"/>
      <c r="B29" s="260" t="str">
        <f>CONCATENATE('Appeal Data'!B17)</f>
        <v>Interest u/s 30(3)</v>
      </c>
      <c r="C29" s="260"/>
      <c r="D29" s="223">
        <f>'Appeal Data'!D17</f>
        <v>0</v>
      </c>
      <c r="E29" s="223"/>
      <c r="F29" s="223">
        <f>'Appeal Data'!E17</f>
        <v>0</v>
      </c>
      <c r="G29" s="223"/>
      <c r="H29" s="223">
        <f>'Appeal Data'!F17</f>
        <v>0</v>
      </c>
      <c r="I29" s="223"/>
      <c r="J29" s="224"/>
      <c r="K29" s="3"/>
    </row>
    <row r="30" spans="1:11" ht="18" customHeight="1">
      <c r="A30" s="47"/>
      <c r="B30" s="260" t="str">
        <f>CONCATENATE('Appeal Data'!B19)</f>
        <v>Penalty u/s</v>
      </c>
      <c r="C30" s="260"/>
      <c r="D30" s="223">
        <f>'Appeal Data'!D18</f>
        <v>0</v>
      </c>
      <c r="E30" s="223"/>
      <c r="F30" s="223">
        <f>'Appeal Data'!E18</f>
        <v>0</v>
      </c>
      <c r="G30" s="223"/>
      <c r="H30" s="223">
        <f>'Appeal Data'!F18</f>
        <v>0</v>
      </c>
      <c r="I30" s="223"/>
      <c r="J30" s="224"/>
      <c r="K30" s="3"/>
    </row>
    <row r="31" spans="1:11" ht="18" customHeight="1">
      <c r="A31" s="47"/>
      <c r="B31" s="260" t="str">
        <f>CONCATENATE('Appeal Data'!B20)</f>
        <v>Penalty u/s</v>
      </c>
      <c r="C31" s="260"/>
      <c r="D31" s="223">
        <f>'Appeal Data'!D19</f>
        <v>0</v>
      </c>
      <c r="E31" s="223"/>
      <c r="F31" s="223">
        <f>'Appeal Data'!E19</f>
        <v>0</v>
      </c>
      <c r="G31" s="223"/>
      <c r="H31" s="223">
        <f>'Appeal Data'!F19</f>
        <v>0</v>
      </c>
      <c r="I31" s="223"/>
      <c r="J31" s="224"/>
      <c r="K31" s="3"/>
    </row>
    <row r="32" spans="1:11" ht="18" customHeight="1">
      <c r="A32" s="47"/>
      <c r="B32" s="260" t="s">
        <v>179</v>
      </c>
      <c r="C32" s="260"/>
      <c r="D32" s="223">
        <f>'Appeal Data'!D20</f>
        <v>0</v>
      </c>
      <c r="E32" s="223"/>
      <c r="F32" s="223">
        <f>'Appeal Data'!E20</f>
        <v>0</v>
      </c>
      <c r="G32" s="223"/>
      <c r="H32" s="223">
        <f>'Appeal Data'!F20</f>
        <v>0</v>
      </c>
      <c r="I32" s="223"/>
      <c r="J32" s="224"/>
      <c r="K32" s="3"/>
    </row>
    <row r="33" spans="1:11" ht="18" customHeight="1">
      <c r="A33" s="47"/>
      <c r="B33" s="260" t="str">
        <f>CONCATENATE('Appeal Data'!B21)</f>
        <v>Amount Forfeited u/s</v>
      </c>
      <c r="C33" s="260"/>
      <c r="D33" s="223">
        <f>'Appeal Data'!D21</f>
        <v>0</v>
      </c>
      <c r="E33" s="223"/>
      <c r="F33" s="223">
        <f>'Appeal Data'!E21</f>
        <v>0</v>
      </c>
      <c r="G33" s="223"/>
      <c r="H33" s="223">
        <f>'Appeal Data'!F21</f>
        <v>0</v>
      </c>
      <c r="I33" s="223"/>
      <c r="J33" s="224"/>
      <c r="K33" s="3"/>
    </row>
    <row r="34" spans="1:11" ht="18" customHeight="1">
      <c r="A34" s="47"/>
      <c r="B34" s="260" t="str">
        <f>CONCATENATE('Appeal Data'!B22)</f>
        <v>Fine</v>
      </c>
      <c r="C34" s="260"/>
      <c r="D34" s="223">
        <f>'Appeal Data'!D22</f>
        <v>0</v>
      </c>
      <c r="E34" s="223"/>
      <c r="F34" s="223">
        <f>'Appeal Data'!E22</f>
        <v>0</v>
      </c>
      <c r="G34" s="223"/>
      <c r="H34" s="223">
        <f>'Appeal Data'!F22</f>
        <v>0</v>
      </c>
      <c r="I34" s="223"/>
      <c r="J34" s="224"/>
      <c r="K34" s="3"/>
    </row>
    <row r="35" spans="1:10" ht="18" customHeight="1" thickBot="1">
      <c r="A35" s="52"/>
      <c r="B35" s="261" t="str">
        <f>CONCATENATE('Appeal Data'!B23)</f>
        <v>Total</v>
      </c>
      <c r="C35" s="261"/>
      <c r="D35" s="225">
        <f>'Appeal Data'!D23</f>
        <v>123451</v>
      </c>
      <c r="E35" s="225"/>
      <c r="F35" s="225">
        <f>'Appeal Data'!E23</f>
        <v>0</v>
      </c>
      <c r="G35" s="225"/>
      <c r="H35" s="225">
        <f>'Appeal Data'!F23</f>
        <v>123451</v>
      </c>
      <c r="I35" s="225"/>
      <c r="J35" s="226"/>
    </row>
    <row r="36" spans="1:10" ht="36" customHeight="1">
      <c r="A36" s="202" t="str">
        <f>IF(OR('Appeal Data'!E66=0,'Appeal Data'!E66=""),"",CONCATENATE("Court Fee of Rs. ",I7,"/-"," is paid on ",'Appeal Data'!F66," vide Consolidated Court Fees Challan (CIN ",'Appeal Data'!E67," ) "," of Rs. ",'Appeal Data'!E66,"/-."))</f>
        <v>Court Fee of Rs. 124/- is paid on 24/02/18 vide Consolidated Court Fees Challan (CIN 02400431202201800501 )  of Rs. 154/-.</v>
      </c>
      <c r="B36" s="202"/>
      <c r="C36" s="202"/>
      <c r="D36" s="202"/>
      <c r="E36" s="202"/>
      <c r="F36" s="202"/>
      <c r="G36" s="202"/>
      <c r="H36" s="202"/>
      <c r="I36" s="202"/>
      <c r="J36" s="202"/>
    </row>
    <row r="37" spans="1:10" ht="18" customHeight="1" thickBot="1">
      <c r="A37" s="173"/>
      <c r="B37" s="173"/>
      <c r="C37" s="173"/>
      <c r="D37" s="173"/>
      <c r="E37" s="173"/>
      <c r="F37" s="173"/>
      <c r="G37" s="173"/>
      <c r="H37" s="173"/>
      <c r="I37" s="173"/>
      <c r="J37" s="173"/>
    </row>
    <row r="38" spans="1:10" ht="19.5" customHeight="1" thickBot="1">
      <c r="A38" s="53">
        <v>10</v>
      </c>
      <c r="B38" s="54" t="s">
        <v>42</v>
      </c>
      <c r="C38" s="54"/>
      <c r="D38" s="54"/>
      <c r="E38" s="54"/>
      <c r="F38" s="54"/>
      <c r="G38" s="54"/>
      <c r="H38" s="55" t="s">
        <v>49</v>
      </c>
      <c r="I38" s="217">
        <f>'Appeal Data'!G25</f>
        <v>123451</v>
      </c>
      <c r="J38" s="218"/>
    </row>
    <row r="39" spans="1:12" ht="19.5" customHeight="1" thickBot="1">
      <c r="A39" s="40"/>
      <c r="B39" s="56" t="s">
        <v>43</v>
      </c>
      <c r="C39" s="56"/>
      <c r="D39" s="56"/>
      <c r="E39" s="56"/>
      <c r="F39" s="56"/>
      <c r="G39" s="56"/>
      <c r="H39" s="57" t="s">
        <v>49</v>
      </c>
      <c r="I39" s="217">
        <f>'Appeal Data'!G26</f>
      </c>
      <c r="J39" s="218"/>
      <c r="L39" t="s">
        <v>66</v>
      </c>
    </row>
    <row r="40" spans="1:12" ht="19.5" customHeight="1" thickBot="1">
      <c r="A40" s="40"/>
      <c r="B40" s="56" t="s">
        <v>40</v>
      </c>
      <c r="C40" s="56"/>
      <c r="D40" s="56"/>
      <c r="E40" s="56"/>
      <c r="F40" s="56"/>
      <c r="G40" s="56"/>
      <c r="H40" s="57" t="s">
        <v>49</v>
      </c>
      <c r="I40" s="217">
        <f>'Appeal Data'!G27</f>
        <v>123451</v>
      </c>
      <c r="J40" s="218"/>
      <c r="L40" t="s">
        <v>67</v>
      </c>
    </row>
    <row r="41" spans="1:12" ht="19.5" customHeight="1" thickBot="1">
      <c r="A41" s="40"/>
      <c r="B41" s="56" t="s">
        <v>41</v>
      </c>
      <c r="C41" s="56"/>
      <c r="D41" s="56"/>
      <c r="E41" s="56"/>
      <c r="F41" s="56"/>
      <c r="G41" s="56"/>
      <c r="H41" s="57" t="s">
        <v>49</v>
      </c>
      <c r="I41" s="217">
        <f>'Appeal Data'!G28</f>
        <v>0</v>
      </c>
      <c r="J41" s="218"/>
      <c r="L41" t="s">
        <v>68</v>
      </c>
    </row>
    <row r="42" spans="1:12" ht="19.5" customHeight="1" thickBot="1">
      <c r="A42" s="40"/>
      <c r="B42" s="56" t="s">
        <v>44</v>
      </c>
      <c r="C42" s="56"/>
      <c r="D42" s="56"/>
      <c r="E42" s="56"/>
      <c r="F42" s="56"/>
      <c r="G42" s="56"/>
      <c r="H42" s="57" t="s">
        <v>49</v>
      </c>
      <c r="I42" s="217">
        <f>'Appeal Data'!G29</f>
        <v>0</v>
      </c>
      <c r="J42" s="218"/>
      <c r="L42" t="s">
        <v>69</v>
      </c>
    </row>
    <row r="43" spans="1:12" ht="19.5" customHeight="1" thickBot="1">
      <c r="A43" s="40"/>
      <c r="B43" s="56" t="s">
        <v>45</v>
      </c>
      <c r="C43" s="56"/>
      <c r="D43" s="56"/>
      <c r="E43" s="56"/>
      <c r="F43" s="56"/>
      <c r="G43" s="56"/>
      <c r="H43" s="57" t="s">
        <v>49</v>
      </c>
      <c r="I43" s="217">
        <f>'Appeal Data'!G30</f>
        <v>0</v>
      </c>
      <c r="J43" s="218"/>
      <c r="L43" t="s">
        <v>70</v>
      </c>
    </row>
    <row r="44" spans="1:10" ht="19.5" customHeight="1" thickBot="1">
      <c r="A44" s="40"/>
      <c r="B44" s="56" t="s">
        <v>46</v>
      </c>
      <c r="C44" s="56"/>
      <c r="D44" s="56"/>
      <c r="E44" s="56"/>
      <c r="F44" s="56"/>
      <c r="G44" s="56"/>
      <c r="H44" s="57" t="s">
        <v>49</v>
      </c>
      <c r="I44" s="217">
        <f>'Appeal Data'!G31</f>
        <v>0</v>
      </c>
      <c r="J44" s="218"/>
    </row>
    <row r="45" spans="1:10" ht="19.5" customHeight="1" thickBot="1">
      <c r="A45" s="40"/>
      <c r="B45" s="56" t="s">
        <v>47</v>
      </c>
      <c r="C45" s="56"/>
      <c r="D45" s="56"/>
      <c r="E45" s="56"/>
      <c r="F45" s="56"/>
      <c r="G45" s="56"/>
      <c r="H45" s="57" t="s">
        <v>49</v>
      </c>
      <c r="I45" s="217">
        <f>'Appeal Data'!G32</f>
        <v>0</v>
      </c>
      <c r="J45" s="218"/>
    </row>
    <row r="46" spans="1:10" ht="19.5" customHeight="1">
      <c r="A46" s="40"/>
      <c r="B46" s="56" t="s">
        <v>48</v>
      </c>
      <c r="C46" s="56"/>
      <c r="D46" s="56"/>
      <c r="E46" s="56"/>
      <c r="F46" s="56"/>
      <c r="G46" s="56"/>
      <c r="H46" s="57" t="s">
        <v>49</v>
      </c>
      <c r="I46" s="217">
        <f>'Appeal Data'!G33</f>
        <v>0</v>
      </c>
      <c r="J46" s="218"/>
    </row>
    <row r="47" spans="1:10" ht="12.75">
      <c r="A47" s="40"/>
      <c r="B47" s="58"/>
      <c r="C47" s="58"/>
      <c r="D47" s="58"/>
      <c r="E47" s="58"/>
      <c r="F47" s="58"/>
      <c r="G47" s="58"/>
      <c r="H47" s="58"/>
      <c r="I47" s="58"/>
      <c r="J47" s="59"/>
    </row>
    <row r="48" spans="1:10" ht="12.75">
      <c r="A48" s="40"/>
      <c r="B48" s="42"/>
      <c r="C48" s="42"/>
      <c r="D48" s="42"/>
      <c r="E48" s="42"/>
      <c r="F48" s="42"/>
      <c r="G48" s="42"/>
      <c r="H48" s="42"/>
      <c r="I48" s="42"/>
      <c r="J48" s="43"/>
    </row>
    <row r="49" spans="1:10" ht="50.25" customHeight="1">
      <c r="A49" s="60">
        <v>1</v>
      </c>
      <c r="B49" s="219" t="s">
        <v>50</v>
      </c>
      <c r="C49" s="219"/>
      <c r="D49" s="219"/>
      <c r="E49" s="219"/>
      <c r="F49" s="219"/>
      <c r="G49" s="219"/>
      <c r="H49" s="219"/>
      <c r="I49" s="219"/>
      <c r="J49" s="220"/>
    </row>
    <row r="50" spans="1:10" ht="18" customHeight="1">
      <c r="A50" s="60">
        <v>2</v>
      </c>
      <c r="B50" s="22" t="s">
        <v>51</v>
      </c>
      <c r="C50" s="42"/>
      <c r="D50" s="42"/>
      <c r="E50" s="42"/>
      <c r="F50" s="42"/>
      <c r="G50" s="42"/>
      <c r="H50" s="42"/>
      <c r="I50" s="42"/>
      <c r="J50" s="43"/>
    </row>
    <row r="51" spans="1:10" ht="18" customHeight="1">
      <c r="A51" s="60">
        <v>3</v>
      </c>
      <c r="B51" s="22" t="s">
        <v>52</v>
      </c>
      <c r="C51" s="42"/>
      <c r="D51" s="42"/>
      <c r="E51" s="42"/>
      <c r="F51" s="42"/>
      <c r="G51" s="42"/>
      <c r="H51" s="42"/>
      <c r="I51" s="42"/>
      <c r="J51" s="43"/>
    </row>
    <row r="52" spans="1:10" ht="34.5" customHeight="1">
      <c r="A52" s="60">
        <v>4</v>
      </c>
      <c r="B52" s="221" t="s">
        <v>53</v>
      </c>
      <c r="C52" s="221"/>
      <c r="D52" s="221"/>
      <c r="E52" s="221"/>
      <c r="F52" s="221"/>
      <c r="G52" s="221"/>
      <c r="H52" s="221"/>
      <c r="I52" s="221"/>
      <c r="J52" s="222"/>
    </row>
    <row r="53" spans="1:10" ht="12.75">
      <c r="A53" s="40"/>
      <c r="B53" s="42"/>
      <c r="C53" s="42"/>
      <c r="D53" s="42"/>
      <c r="E53" s="42"/>
      <c r="F53" s="42"/>
      <c r="G53" s="42"/>
      <c r="H53" s="42"/>
      <c r="I53" s="42"/>
      <c r="J53" s="43"/>
    </row>
    <row r="54" spans="1:10" ht="19.5" customHeight="1">
      <c r="A54" s="40"/>
      <c r="B54" s="22" t="s">
        <v>54</v>
      </c>
      <c r="C54" s="42"/>
      <c r="D54" s="42"/>
      <c r="E54" s="42"/>
      <c r="F54" s="42"/>
      <c r="G54" s="42"/>
      <c r="H54" s="42"/>
      <c r="I54" s="211">
        <f>'Appeal Data'!G36</f>
        <v>0</v>
      </c>
      <c r="J54" s="212"/>
    </row>
    <row r="55" spans="1:10" ht="19.5" customHeight="1">
      <c r="A55" s="40"/>
      <c r="B55" s="22" t="s">
        <v>55</v>
      </c>
      <c r="C55" s="42"/>
      <c r="D55" s="42"/>
      <c r="E55" s="42"/>
      <c r="F55" s="42"/>
      <c r="G55" s="42"/>
      <c r="H55" s="42"/>
      <c r="I55" s="211">
        <f>'Appeal Data'!G37</f>
        <v>0</v>
      </c>
      <c r="J55" s="212"/>
    </row>
    <row r="56" spans="1:10" ht="19.5" customHeight="1">
      <c r="A56" s="40"/>
      <c r="B56" s="22" t="s">
        <v>56</v>
      </c>
      <c r="C56" s="42"/>
      <c r="D56" s="42"/>
      <c r="E56" s="42"/>
      <c r="F56" s="42"/>
      <c r="G56" s="42"/>
      <c r="H56" s="42"/>
      <c r="I56" s="211">
        <f>'Appeal Data'!G38</f>
        <v>0</v>
      </c>
      <c r="J56" s="212"/>
    </row>
    <row r="57" spans="1:10" ht="19.5" customHeight="1">
      <c r="A57" s="40"/>
      <c r="B57" s="22" t="s">
        <v>57</v>
      </c>
      <c r="C57" s="42"/>
      <c r="D57" s="42"/>
      <c r="E57" s="42"/>
      <c r="F57" s="42"/>
      <c r="G57" s="42"/>
      <c r="H57" s="42"/>
      <c r="I57" s="211">
        <f>'Appeal Data'!G39</f>
        <v>123451</v>
      </c>
      <c r="J57" s="212"/>
    </row>
    <row r="58" spans="1:10" ht="12.75">
      <c r="A58" s="40"/>
      <c r="B58" s="42"/>
      <c r="C58" s="42"/>
      <c r="D58" s="42"/>
      <c r="E58" s="42"/>
      <c r="F58" s="42"/>
      <c r="G58" s="42"/>
      <c r="H58" s="42"/>
      <c r="I58" s="42"/>
      <c r="J58" s="43"/>
    </row>
    <row r="59" spans="1:10" ht="18" customHeight="1">
      <c r="A59" s="40"/>
      <c r="B59" s="42"/>
      <c r="C59" s="42"/>
      <c r="D59" s="213" t="s">
        <v>58</v>
      </c>
      <c r="E59" s="213"/>
      <c r="F59" s="213"/>
      <c r="G59" s="213" t="s">
        <v>59</v>
      </c>
      <c r="H59" s="213"/>
      <c r="I59" s="213" t="s">
        <v>60</v>
      </c>
      <c r="J59" s="214"/>
    </row>
    <row r="60" spans="1:10" ht="18" customHeight="1">
      <c r="A60" s="40"/>
      <c r="B60" s="41">
        <v>1</v>
      </c>
      <c r="C60" s="209"/>
      <c r="D60" s="209"/>
      <c r="E60" s="209"/>
      <c r="F60" s="209"/>
      <c r="G60" s="210"/>
      <c r="H60" s="210"/>
      <c r="I60" s="207"/>
      <c r="J60" s="208"/>
    </row>
    <row r="61" spans="1:10" ht="18" customHeight="1">
      <c r="A61" s="40"/>
      <c r="B61" s="41">
        <v>2</v>
      </c>
      <c r="C61" s="209"/>
      <c r="D61" s="209"/>
      <c r="E61" s="209"/>
      <c r="F61" s="209"/>
      <c r="G61" s="210"/>
      <c r="H61" s="210"/>
      <c r="I61" s="207"/>
      <c r="J61" s="208"/>
    </row>
    <row r="62" spans="1:10" ht="18" customHeight="1">
      <c r="A62" s="40"/>
      <c r="B62" s="41">
        <v>3</v>
      </c>
      <c r="C62" s="209"/>
      <c r="D62" s="209"/>
      <c r="E62" s="209"/>
      <c r="F62" s="209"/>
      <c r="G62" s="210"/>
      <c r="H62" s="210"/>
      <c r="I62" s="207"/>
      <c r="J62" s="208"/>
    </row>
    <row r="63" spans="1:10" ht="12.75">
      <c r="A63" s="40"/>
      <c r="B63" s="42"/>
      <c r="C63" s="42"/>
      <c r="D63" s="42"/>
      <c r="E63" s="42"/>
      <c r="F63" s="42"/>
      <c r="G63" s="42"/>
      <c r="H63" s="42"/>
      <c r="I63" s="42"/>
      <c r="J63" s="43"/>
    </row>
    <row r="64" spans="1:10" ht="12.75">
      <c r="A64" s="40">
        <v>5</v>
      </c>
      <c r="B64" s="42" t="str">
        <f>CONCATENATE("The appellant's first appeal against the order passed by ",'Appeal Data'!F41)</f>
        <v>The appellant's first appeal against the order passed by 0</v>
      </c>
      <c r="C64" s="42"/>
      <c r="D64" s="42"/>
      <c r="E64" s="42"/>
      <c r="F64" s="42"/>
      <c r="G64" s="42"/>
      <c r="H64" s="42"/>
      <c r="I64" s="42"/>
      <c r="J64" s="43"/>
    </row>
    <row r="65" spans="1:10" ht="12.75">
      <c r="A65" s="40"/>
      <c r="B65" s="42" t="str">
        <f>CONCATENATE("has been ",'Appeal Data'!F42)</f>
        <v>has been Not Applicable</v>
      </c>
      <c r="C65" s="42"/>
      <c r="D65" s="42"/>
      <c r="E65" s="42"/>
      <c r="F65" s="42"/>
      <c r="G65" s="42"/>
      <c r="H65" s="42"/>
      <c r="I65" s="42"/>
      <c r="J65" s="43"/>
    </row>
    <row r="66" spans="1:10" ht="28.5" customHeight="1">
      <c r="A66" s="40"/>
      <c r="B66" s="42"/>
      <c r="C66" s="42"/>
      <c r="D66" s="42"/>
      <c r="E66" s="42"/>
      <c r="F66" s="42"/>
      <c r="G66" s="42"/>
      <c r="H66" s="42"/>
      <c r="I66" s="42"/>
      <c r="J66" s="43"/>
    </row>
    <row r="67" spans="1:10" ht="12.75">
      <c r="A67" s="40">
        <v>6</v>
      </c>
      <c r="B67" s="42" t="s">
        <v>61</v>
      </c>
      <c r="C67" s="42"/>
      <c r="D67" s="42"/>
      <c r="E67" s="42"/>
      <c r="F67" s="42"/>
      <c r="G67" s="42"/>
      <c r="H67" s="42"/>
      <c r="I67" s="42"/>
      <c r="J67" s="43"/>
    </row>
    <row r="68" spans="1:10" ht="12.75">
      <c r="A68" s="40"/>
      <c r="B68" s="205" t="str">
        <f>CONCATENATE('Appeal Data'!B45)</f>
        <v>As per the Statement of Facts and Grounds of Appeals attached seperately.</v>
      </c>
      <c r="C68" s="205"/>
      <c r="D68" s="205"/>
      <c r="E68" s="205"/>
      <c r="F68" s="205"/>
      <c r="G68" s="205"/>
      <c r="H68" s="205"/>
      <c r="I68" s="205"/>
      <c r="J68" s="206"/>
    </row>
    <row r="69" spans="1:10" ht="12.75">
      <c r="A69" s="40"/>
      <c r="B69" s="205"/>
      <c r="C69" s="205"/>
      <c r="D69" s="205"/>
      <c r="E69" s="205"/>
      <c r="F69" s="205"/>
      <c r="G69" s="205"/>
      <c r="H69" s="205"/>
      <c r="I69" s="205"/>
      <c r="J69" s="206"/>
    </row>
    <row r="70" spans="1:10" ht="12.75">
      <c r="A70" s="40"/>
      <c r="B70" s="205"/>
      <c r="C70" s="205"/>
      <c r="D70" s="205"/>
      <c r="E70" s="205"/>
      <c r="F70" s="205"/>
      <c r="G70" s="205"/>
      <c r="H70" s="205"/>
      <c r="I70" s="205"/>
      <c r="J70" s="206"/>
    </row>
    <row r="71" spans="1:10" ht="12.75">
      <c r="A71" s="40"/>
      <c r="B71" s="205"/>
      <c r="C71" s="205"/>
      <c r="D71" s="205"/>
      <c r="E71" s="205"/>
      <c r="F71" s="205"/>
      <c r="G71" s="205"/>
      <c r="H71" s="205"/>
      <c r="I71" s="205"/>
      <c r="J71" s="206"/>
    </row>
    <row r="72" spans="1:10" ht="12.75">
      <c r="A72" s="40"/>
      <c r="B72" s="205"/>
      <c r="C72" s="205"/>
      <c r="D72" s="205"/>
      <c r="E72" s="205"/>
      <c r="F72" s="205"/>
      <c r="G72" s="205"/>
      <c r="H72" s="205"/>
      <c r="I72" s="205"/>
      <c r="J72" s="206"/>
    </row>
    <row r="73" spans="1:10" ht="12.75">
      <c r="A73" s="40"/>
      <c r="B73" s="205"/>
      <c r="C73" s="205"/>
      <c r="D73" s="205"/>
      <c r="E73" s="205"/>
      <c r="F73" s="205"/>
      <c r="G73" s="205"/>
      <c r="H73" s="205"/>
      <c r="I73" s="205"/>
      <c r="J73" s="206"/>
    </row>
    <row r="74" spans="1:10" ht="12.75">
      <c r="A74" s="40"/>
      <c r="B74" s="205"/>
      <c r="C74" s="205"/>
      <c r="D74" s="205"/>
      <c r="E74" s="205"/>
      <c r="F74" s="205"/>
      <c r="G74" s="205"/>
      <c r="H74" s="205"/>
      <c r="I74" s="205"/>
      <c r="J74" s="206"/>
    </row>
    <row r="75" spans="1:10" ht="12.75">
      <c r="A75" s="40"/>
      <c r="B75" s="205"/>
      <c r="C75" s="205"/>
      <c r="D75" s="205"/>
      <c r="E75" s="205"/>
      <c r="F75" s="205"/>
      <c r="G75" s="205"/>
      <c r="H75" s="205"/>
      <c r="I75" s="205"/>
      <c r="J75" s="206"/>
    </row>
    <row r="76" spans="1:10" ht="12.75">
      <c r="A76" s="40"/>
      <c r="B76" s="205"/>
      <c r="C76" s="205"/>
      <c r="D76" s="205"/>
      <c r="E76" s="205"/>
      <c r="F76" s="205"/>
      <c r="G76" s="205"/>
      <c r="H76" s="205"/>
      <c r="I76" s="205"/>
      <c r="J76" s="206"/>
    </row>
    <row r="77" spans="1:10" ht="13.5" thickBot="1">
      <c r="A77" s="52"/>
      <c r="B77" s="215"/>
      <c r="C77" s="215"/>
      <c r="D77" s="215"/>
      <c r="E77" s="215"/>
      <c r="F77" s="215"/>
      <c r="G77" s="215"/>
      <c r="H77" s="215"/>
      <c r="I77" s="215"/>
      <c r="J77" s="216"/>
    </row>
    <row r="78" spans="1:10" ht="16.5" customHeight="1">
      <c r="A78" s="39">
        <v>7</v>
      </c>
      <c r="B78" s="61" t="s">
        <v>62</v>
      </c>
      <c r="C78" s="62"/>
      <c r="D78" s="62"/>
      <c r="E78" s="62"/>
      <c r="F78" s="62"/>
      <c r="G78" s="62"/>
      <c r="H78" s="62"/>
      <c r="I78" s="62"/>
      <c r="J78" s="63"/>
    </row>
    <row r="79" spans="1:10" ht="31.5" customHeight="1">
      <c r="A79" s="40"/>
      <c r="B79" s="205" t="s">
        <v>63</v>
      </c>
      <c r="C79" s="205"/>
      <c r="D79" s="205"/>
      <c r="E79" s="205"/>
      <c r="F79" s="205"/>
      <c r="G79" s="205"/>
      <c r="H79" s="205"/>
      <c r="I79" s="205"/>
      <c r="J79" s="206"/>
    </row>
    <row r="80" spans="1:10" ht="19.5" customHeight="1">
      <c r="A80" s="40"/>
      <c r="B80" s="205" t="str">
        <f>CONCATENATE("That the order(s) of the ",F18)</f>
        <v>That the order(s) of the </v>
      </c>
      <c r="C80" s="205"/>
      <c r="D80" s="205"/>
      <c r="E80" s="205"/>
      <c r="F80" s="205"/>
      <c r="G80" s="205"/>
      <c r="H80" s="205"/>
      <c r="I80" s="205"/>
      <c r="J80" s="206"/>
    </row>
    <row r="81" spans="1:10" ht="18" customHeight="1">
      <c r="A81" s="40"/>
      <c r="B81" s="205" t="str">
        <f>CONCATENATE("levying interest of Rs. ",'Appeal Data'!F58+'Appeal Data'!F59," under section 30 or ")</f>
        <v>levying interest of Rs. 0 under section 30 or </v>
      </c>
      <c r="C81" s="205"/>
      <c r="D81" s="205"/>
      <c r="E81" s="205"/>
      <c r="F81" s="205"/>
      <c r="G81" s="205"/>
      <c r="H81" s="205"/>
      <c r="I81" s="205"/>
      <c r="J81" s="206"/>
    </row>
    <row r="82" spans="1:10" ht="45.75" customHeight="1">
      <c r="A82" s="40"/>
      <c r="B82" s="205" t="str">
        <f>CONCATENATE("Imposing of Penalty of Rs. ",'Appeal Data'!F60," under section ",'Appeal Data'!E60," and/or Rs. _________ under section _______ that the order of the ",'Appeal Data'!F11," imposing a fine of Rs. __________ under section may be set aside.")</f>
        <v>Imposing of Penalty of Rs. 0 under section 29(3) &amp; 29(7) and/or Rs. _________ under section _______ that the order of the  imposing a fine of Rs. __________ under section may be set aside.</v>
      </c>
      <c r="C82" s="205"/>
      <c r="D82" s="205"/>
      <c r="E82" s="205"/>
      <c r="F82" s="205"/>
      <c r="G82" s="205"/>
      <c r="H82" s="205"/>
      <c r="I82" s="205"/>
      <c r="J82" s="206"/>
    </row>
    <row r="83" spans="1:10" ht="12.75">
      <c r="A83" s="40"/>
      <c r="B83" s="42"/>
      <c r="C83" s="42"/>
      <c r="D83" s="42"/>
      <c r="E83" s="42"/>
      <c r="F83" s="42"/>
      <c r="G83" s="42"/>
      <c r="H83" s="42"/>
      <c r="I83" s="42"/>
      <c r="J83" s="43"/>
    </row>
    <row r="84" spans="1:10" ht="40.5" customHeight="1">
      <c r="A84" s="40"/>
      <c r="B84" s="263" t="str">
        <f>CONCATENATE("That the appellant ",'Appeal Data'!E62," named herein above dose hereby declare that what is stated herein above is true to the best of my lnowledge and belief.")</f>
        <v>That the appellant  named herein above dose hereby declare that what is stated herein above is true to the best of my lnowledge and belief.</v>
      </c>
      <c r="C84" s="263"/>
      <c r="D84" s="263"/>
      <c r="E84" s="263"/>
      <c r="F84" s="263"/>
      <c r="G84" s="263"/>
      <c r="H84" s="263"/>
      <c r="I84" s="263"/>
      <c r="J84" s="264"/>
    </row>
    <row r="85" spans="1:10" ht="12.75">
      <c r="A85" s="40"/>
      <c r="B85" s="42"/>
      <c r="C85" s="42"/>
      <c r="D85" s="42"/>
      <c r="E85" s="42"/>
      <c r="F85" s="42"/>
      <c r="G85" s="42"/>
      <c r="H85" s="42"/>
      <c r="I85" s="42"/>
      <c r="J85" s="43"/>
    </row>
    <row r="86" spans="1:10" ht="12.75">
      <c r="A86" s="40"/>
      <c r="B86" s="42"/>
      <c r="C86" s="42"/>
      <c r="D86" s="42"/>
      <c r="E86" s="42"/>
      <c r="F86" s="42"/>
      <c r="G86" s="42"/>
      <c r="H86" s="42"/>
      <c r="I86" s="42"/>
      <c r="J86" s="43"/>
    </row>
    <row r="87" spans="1:10" ht="30.75" customHeight="1">
      <c r="A87" s="40"/>
      <c r="B87" s="42"/>
      <c r="C87" s="42"/>
      <c r="D87" s="42"/>
      <c r="E87" s="42"/>
      <c r="F87" s="203" t="str">
        <f>CONCATENATE("For ",'Appeal Data'!E6)</f>
        <v>For </v>
      </c>
      <c r="G87" s="203"/>
      <c r="H87" s="203"/>
      <c r="I87" s="203"/>
      <c r="J87" s="204"/>
    </row>
    <row r="88" spans="1:10" ht="12.75">
      <c r="A88" s="40"/>
      <c r="B88" s="42"/>
      <c r="C88" s="42"/>
      <c r="D88" s="42"/>
      <c r="E88" s="42"/>
      <c r="F88" s="42"/>
      <c r="G88" s="42"/>
      <c r="H88" s="42"/>
      <c r="I88" s="42"/>
      <c r="J88" s="43"/>
    </row>
    <row r="89" spans="1:10" ht="12.75">
      <c r="A89" s="40"/>
      <c r="B89" s="42"/>
      <c r="C89" s="42"/>
      <c r="D89" s="42"/>
      <c r="E89" s="42"/>
      <c r="F89" s="42"/>
      <c r="G89" s="42"/>
      <c r="H89" s="42"/>
      <c r="I89" s="42"/>
      <c r="J89" s="43"/>
    </row>
    <row r="90" spans="1:10" ht="12.75">
      <c r="A90" s="40"/>
      <c r="B90" s="42" t="s">
        <v>71</v>
      </c>
      <c r="C90" s="42">
        <f>CONCATENATE('Appeal Data'!E64)</f>
      </c>
      <c r="D90" s="42"/>
      <c r="E90" s="42"/>
      <c r="F90" s="42"/>
      <c r="G90" s="42"/>
      <c r="H90" s="42"/>
      <c r="I90" s="42"/>
      <c r="J90" s="43"/>
    </row>
    <row r="91" spans="1:10" ht="12.75">
      <c r="A91" s="40"/>
      <c r="B91" s="42"/>
      <c r="C91" s="42"/>
      <c r="D91" s="42"/>
      <c r="E91" s="42"/>
      <c r="F91" s="42"/>
      <c r="G91" s="42"/>
      <c r="H91" s="42"/>
      <c r="I91" s="42"/>
      <c r="J91" s="43"/>
    </row>
    <row r="92" spans="1:10" ht="12.75">
      <c r="A92" s="40"/>
      <c r="B92" s="42" t="s">
        <v>59</v>
      </c>
      <c r="C92" s="64">
        <f>CONCATENATE('Appeal Data'!E65)</f>
      </c>
      <c r="D92" s="42"/>
      <c r="E92" s="42"/>
      <c r="F92" s="42"/>
      <c r="G92" s="42"/>
      <c r="H92" s="42"/>
      <c r="I92" s="42"/>
      <c r="J92" s="43"/>
    </row>
    <row r="93" spans="1:10" ht="12.75">
      <c r="A93" s="40"/>
      <c r="B93" s="42"/>
      <c r="C93" s="42"/>
      <c r="D93" s="42"/>
      <c r="E93" s="42"/>
      <c r="F93" s="65" t="s">
        <v>65</v>
      </c>
      <c r="G93" s="89">
        <f>CONCATENATE('Appeal Data'!E62)</f>
      </c>
      <c r="H93" s="58"/>
      <c r="I93" s="58"/>
      <c r="J93" s="59"/>
    </row>
    <row r="94" spans="1:10" ht="12.75">
      <c r="A94" s="40"/>
      <c r="B94" s="42"/>
      <c r="C94" s="42"/>
      <c r="D94" s="42"/>
      <c r="E94" s="42"/>
      <c r="F94" s="65" t="s">
        <v>64</v>
      </c>
      <c r="G94" s="265">
        <f>CONCATENATE('Appeal Data'!E63)</f>
      </c>
      <c r="H94" s="265"/>
      <c r="I94" s="265"/>
      <c r="J94" s="266"/>
    </row>
    <row r="95" spans="1:10" ht="12.75">
      <c r="A95" s="40"/>
      <c r="B95" s="42"/>
      <c r="C95" s="42"/>
      <c r="D95" s="42"/>
      <c r="E95" s="42"/>
      <c r="F95" s="42"/>
      <c r="G95" s="42"/>
      <c r="H95" s="42"/>
      <c r="I95" s="42"/>
      <c r="J95" s="43"/>
    </row>
    <row r="96" spans="1:10" ht="13.5" thickBot="1">
      <c r="A96" s="52"/>
      <c r="B96" s="66"/>
      <c r="C96" s="66"/>
      <c r="D96" s="66"/>
      <c r="E96" s="66"/>
      <c r="F96" s="66"/>
      <c r="G96" s="66"/>
      <c r="H96" s="66"/>
      <c r="I96" s="66"/>
      <c r="J96" s="67"/>
    </row>
    <row r="97" spans="1:10" ht="13.5">
      <c r="A97" s="40"/>
      <c r="B97" s="44" t="s">
        <v>72</v>
      </c>
      <c r="C97" s="42"/>
      <c r="D97" s="42"/>
      <c r="E97" s="42"/>
      <c r="F97" s="42"/>
      <c r="G97" s="42"/>
      <c r="H97" s="42"/>
      <c r="I97" s="42"/>
      <c r="J97" s="43"/>
    </row>
    <row r="98" spans="1:10" ht="12.75">
      <c r="A98" s="40"/>
      <c r="B98" s="42"/>
      <c r="C98" s="42"/>
      <c r="D98" s="42"/>
      <c r="E98" s="42"/>
      <c r="F98" s="42"/>
      <c r="G98" s="42"/>
      <c r="H98" s="42"/>
      <c r="I98" s="42"/>
      <c r="J98" s="43"/>
    </row>
    <row r="99" spans="1:10" ht="29.25" customHeight="1">
      <c r="A99" s="88" t="s">
        <v>73</v>
      </c>
      <c r="B99" s="205" t="s">
        <v>74</v>
      </c>
      <c r="C99" s="205"/>
      <c r="D99" s="205"/>
      <c r="E99" s="205"/>
      <c r="F99" s="205"/>
      <c r="G99" s="205"/>
      <c r="H99" s="205"/>
      <c r="I99" s="205"/>
      <c r="J99" s="206"/>
    </row>
    <row r="100" spans="1:10" ht="30" customHeight="1">
      <c r="A100" s="88" t="s">
        <v>75</v>
      </c>
      <c r="B100" s="205" t="s">
        <v>76</v>
      </c>
      <c r="C100" s="205"/>
      <c r="D100" s="205"/>
      <c r="E100" s="205"/>
      <c r="F100" s="205"/>
      <c r="G100" s="205"/>
      <c r="H100" s="205"/>
      <c r="I100" s="205"/>
      <c r="J100" s="206"/>
    </row>
    <row r="101" spans="1:10" ht="12.75">
      <c r="A101" s="88" t="s">
        <v>77</v>
      </c>
      <c r="B101" s="42" t="s">
        <v>78</v>
      </c>
      <c r="C101" s="42"/>
      <c r="D101" s="42"/>
      <c r="E101" s="42"/>
      <c r="F101" s="42"/>
      <c r="G101" s="42"/>
      <c r="H101" s="42"/>
      <c r="I101" s="42"/>
      <c r="J101" s="43"/>
    </row>
    <row r="102" spans="1:10" ht="33" customHeight="1">
      <c r="A102" s="40"/>
      <c r="B102" s="205" t="s">
        <v>79</v>
      </c>
      <c r="C102" s="205"/>
      <c r="D102" s="205"/>
      <c r="E102" s="205"/>
      <c r="F102" s="205"/>
      <c r="G102" s="205"/>
      <c r="H102" s="205"/>
      <c r="I102" s="205"/>
      <c r="J102" s="206"/>
    </row>
    <row r="103" spans="1:10" ht="28.5" customHeight="1">
      <c r="A103" s="40"/>
      <c r="B103" s="205" t="s">
        <v>80</v>
      </c>
      <c r="C103" s="205"/>
      <c r="D103" s="205"/>
      <c r="E103" s="205"/>
      <c r="F103" s="205"/>
      <c r="G103" s="205"/>
      <c r="H103" s="205"/>
      <c r="I103" s="205"/>
      <c r="J103" s="206"/>
    </row>
    <row r="104" spans="1:10" ht="27" customHeight="1">
      <c r="A104" s="40"/>
      <c r="B104" s="205" t="s">
        <v>81</v>
      </c>
      <c r="C104" s="205"/>
      <c r="D104" s="205"/>
      <c r="E104" s="205"/>
      <c r="F104" s="205"/>
      <c r="G104" s="205"/>
      <c r="H104" s="205"/>
      <c r="I104" s="205"/>
      <c r="J104" s="206"/>
    </row>
    <row r="105" spans="1:10" ht="12.75">
      <c r="A105" s="40" t="s">
        <v>185</v>
      </c>
      <c r="B105" s="262" t="str">
        <f>IF(OR('Appeal Data'!H9&lt;=0,'Appeal Data'!H9=""),CONCATENATE("Appeal is within time"),CONCATENATE("Appeal is Late by ",'Appeal Data'!H9," Days"))</f>
        <v>Appeal is within time</v>
      </c>
      <c r="C105" s="262"/>
      <c r="D105" s="262"/>
      <c r="E105" s="262"/>
      <c r="F105" s="262"/>
      <c r="G105" s="262"/>
      <c r="H105" s="262"/>
      <c r="I105" s="262"/>
      <c r="J105" s="43"/>
    </row>
    <row r="106" spans="1:10" ht="13.5">
      <c r="A106" s="40"/>
      <c r="B106" s="44" t="s">
        <v>82</v>
      </c>
      <c r="C106" s="42"/>
      <c r="D106" s="42"/>
      <c r="E106" s="42"/>
      <c r="F106" s="42"/>
      <c r="G106" s="42"/>
      <c r="H106" s="42"/>
      <c r="I106" s="42"/>
      <c r="J106" s="43"/>
    </row>
    <row r="107" spans="1:10" ht="12.75">
      <c r="A107" s="2"/>
      <c r="B107" s="3"/>
      <c r="C107" s="3"/>
      <c r="D107" s="3"/>
      <c r="E107" s="3"/>
      <c r="F107" s="3"/>
      <c r="G107" s="3"/>
      <c r="H107" s="3"/>
      <c r="I107" s="3"/>
      <c r="J107" s="4"/>
    </row>
    <row r="108" spans="1:10" ht="18" customHeight="1">
      <c r="A108" s="2"/>
      <c r="B108" s="103" t="str">
        <f>CONCATENATE('Appeal Data'!B75)</f>
        <v>Contact Person</v>
      </c>
      <c r="C108" s="103"/>
      <c r="D108" s="103"/>
      <c r="E108" s="103" t="str">
        <f>CONCATENATE('Appeal Data'!E75)</f>
        <v>Shri Ashwin Tanna / Bharat M. Shah</v>
      </c>
      <c r="F108" s="103"/>
      <c r="G108" s="103"/>
      <c r="H108" s="103"/>
      <c r="I108" s="103"/>
      <c r="J108" s="104"/>
    </row>
    <row r="109" spans="1:10" ht="18" customHeight="1">
      <c r="A109" s="2"/>
      <c r="B109" s="103" t="str">
        <f>CONCATENATE('Appeal Data'!B76)</f>
        <v>Designation</v>
      </c>
      <c r="C109" s="103"/>
      <c r="D109" s="103"/>
      <c r="E109" s="103" t="str">
        <f>CONCATENATE('Appeal Data'!E76)</f>
        <v>Sales Tax Practitioners</v>
      </c>
      <c r="F109" s="103"/>
      <c r="G109" s="103"/>
      <c r="H109" s="103"/>
      <c r="I109" s="103"/>
      <c r="J109" s="104"/>
    </row>
    <row r="110" spans="1:10" ht="18" customHeight="1">
      <c r="A110" s="2"/>
      <c r="B110" s="103" t="str">
        <f>CONCATENATE('Appeal Data'!B79)</f>
        <v>Mobile No.</v>
      </c>
      <c r="C110" s="103"/>
      <c r="D110" s="103"/>
      <c r="E110" s="103" t="str">
        <f>CONCATENATE('Appeal Data'!E79)</f>
        <v>9821123418 / 9769113358</v>
      </c>
      <c r="F110" s="103"/>
      <c r="G110" s="103"/>
      <c r="H110" s="103"/>
      <c r="I110" s="103"/>
      <c r="J110" s="104"/>
    </row>
    <row r="111" spans="1:10" ht="18" customHeight="1">
      <c r="A111" s="2"/>
      <c r="B111" s="103" t="str">
        <f>CONCATENATE('Appeal Data'!B80)</f>
        <v>E-mail Address</v>
      </c>
      <c r="C111" s="103"/>
      <c r="D111" s="103"/>
      <c r="E111" s="103" t="str">
        <f>CONCATENATE('Appeal Data'!E80)</f>
        <v>imashwintanna@gmail.com / bmshah5@gmail.com</v>
      </c>
      <c r="F111" s="103"/>
      <c r="G111" s="103"/>
      <c r="H111" s="103"/>
      <c r="I111" s="103"/>
      <c r="J111" s="104"/>
    </row>
    <row r="112" spans="1:10" ht="18" customHeight="1">
      <c r="A112" s="2"/>
      <c r="B112" s="105" t="str">
        <f>CONCATENATE('Appeal Data'!B81)</f>
        <v>Tel. No. of Assessing Officer</v>
      </c>
      <c r="C112" s="103"/>
      <c r="D112" s="103"/>
      <c r="E112" s="103">
        <f>CONCATENATE('Appeal Data'!E81)</f>
      </c>
      <c r="F112" s="103"/>
      <c r="G112" s="103"/>
      <c r="H112" s="103"/>
      <c r="I112" s="103"/>
      <c r="J112" s="104"/>
    </row>
    <row r="113" spans="1:10" ht="12.75">
      <c r="A113" s="2"/>
      <c r="B113" s="101"/>
      <c r="C113" s="101"/>
      <c r="D113" s="101"/>
      <c r="E113" s="101"/>
      <c r="F113" s="101"/>
      <c r="G113" s="101"/>
      <c r="H113" s="101"/>
      <c r="I113" s="101"/>
      <c r="J113" s="102"/>
    </row>
    <row r="114" spans="1:10" ht="13.5">
      <c r="A114" s="2"/>
      <c r="B114" s="192" t="str">
        <f>CONCATENATE("Part Payment of Rs. ",'Appeal Data'!E68,"/-"," made vide CIN ",'Appeal Data'!E69," dated ",'Appeal Data'!F68)</f>
        <v>Part Payment of Rs. 12350/- made vide CIN 02400431202201800501 dated 24/02/18</v>
      </c>
      <c r="C114" s="191"/>
      <c r="D114" s="191"/>
      <c r="E114" s="191"/>
      <c r="F114" s="191"/>
      <c r="G114" s="191"/>
      <c r="H114" s="191"/>
      <c r="I114" s="191"/>
      <c r="J114" s="102"/>
    </row>
    <row r="115" spans="1:10" ht="12.75">
      <c r="A115" s="2"/>
      <c r="B115" s="101"/>
      <c r="C115" s="101"/>
      <c r="D115" s="101"/>
      <c r="E115" s="101"/>
      <c r="F115" s="101"/>
      <c r="G115" s="101"/>
      <c r="H115" s="101"/>
      <c r="I115" s="101"/>
      <c r="J115" s="102"/>
    </row>
    <row r="116" spans="1:10" ht="12.75">
      <c r="A116" s="2"/>
      <c r="B116" s="101"/>
      <c r="C116" s="101"/>
      <c r="D116" s="101"/>
      <c r="E116" s="101"/>
      <c r="F116" s="101"/>
      <c r="G116" s="101"/>
      <c r="H116" s="101"/>
      <c r="I116" s="101"/>
      <c r="J116" s="102"/>
    </row>
    <row r="117" spans="1:10" ht="13.5" thickBot="1">
      <c r="A117" s="7"/>
      <c r="B117" s="8"/>
      <c r="C117" s="8"/>
      <c r="D117" s="8"/>
      <c r="E117" s="8"/>
      <c r="F117" s="8"/>
      <c r="G117" s="8"/>
      <c r="H117" s="8"/>
      <c r="I117" s="8"/>
      <c r="J117" s="9"/>
    </row>
    <row r="119" spans="1:10" ht="13.5">
      <c r="A119" s="10" t="s">
        <v>83</v>
      </c>
      <c r="B119" s="11"/>
      <c r="C119" s="11"/>
      <c r="D119" s="11"/>
      <c r="E119" s="11"/>
      <c r="F119" s="11"/>
      <c r="G119" s="11"/>
      <c r="H119" s="11"/>
      <c r="I119" s="11"/>
      <c r="J119" s="11"/>
    </row>
    <row r="120" spans="1:10" ht="13.5">
      <c r="A120" s="10" t="s">
        <v>84</v>
      </c>
      <c r="B120" s="11"/>
      <c r="C120" s="11"/>
      <c r="D120" s="11"/>
      <c r="E120" s="11"/>
      <c r="F120" s="11"/>
      <c r="G120" s="11"/>
      <c r="H120" s="11"/>
      <c r="I120" s="11"/>
      <c r="J120" s="11"/>
    </row>
  </sheetData>
  <sheetProtection/>
  <mergeCells count="101">
    <mergeCell ref="B105:I105"/>
    <mergeCell ref="D35:E35"/>
    <mergeCell ref="F35:G35"/>
    <mergeCell ref="D33:E33"/>
    <mergeCell ref="F33:G33"/>
    <mergeCell ref="H33:J33"/>
    <mergeCell ref="D34:E34"/>
    <mergeCell ref="F34:G34"/>
    <mergeCell ref="B84:J84"/>
    <mergeCell ref="G94:J94"/>
    <mergeCell ref="F30:G30"/>
    <mergeCell ref="D31:E31"/>
    <mergeCell ref="F31:G31"/>
    <mergeCell ref="H31:J31"/>
    <mergeCell ref="D32:E32"/>
    <mergeCell ref="F32:G32"/>
    <mergeCell ref="H32:J32"/>
    <mergeCell ref="B32:C32"/>
    <mergeCell ref="B33:C33"/>
    <mergeCell ref="B34:C34"/>
    <mergeCell ref="B35:C35"/>
    <mergeCell ref="B29:C29"/>
    <mergeCell ref="B31:C31"/>
    <mergeCell ref="B30:C30"/>
    <mergeCell ref="F15:J15"/>
    <mergeCell ref="F19:G19"/>
    <mergeCell ref="B24:C24"/>
    <mergeCell ref="D24:E24"/>
    <mergeCell ref="F24:G24"/>
    <mergeCell ref="B25:C25"/>
    <mergeCell ref="D25:E25"/>
    <mergeCell ref="F25:G25"/>
    <mergeCell ref="H24:J24"/>
    <mergeCell ref="B21:J22"/>
    <mergeCell ref="B1:J1"/>
    <mergeCell ref="B2:J2"/>
    <mergeCell ref="B3:J3"/>
    <mergeCell ref="D12:J12"/>
    <mergeCell ref="H13:I13"/>
    <mergeCell ref="H14:I14"/>
    <mergeCell ref="H26:J26"/>
    <mergeCell ref="H16:I16"/>
    <mergeCell ref="H17:I17"/>
    <mergeCell ref="B18:E18"/>
    <mergeCell ref="F18:J18"/>
    <mergeCell ref="I19:J19"/>
    <mergeCell ref="H27:J27"/>
    <mergeCell ref="H28:J28"/>
    <mergeCell ref="H29:J29"/>
    <mergeCell ref="H25:J25"/>
    <mergeCell ref="D26:E26"/>
    <mergeCell ref="F26:G26"/>
    <mergeCell ref="D27:E27"/>
    <mergeCell ref="F27:G27"/>
    <mergeCell ref="D28:E28"/>
    <mergeCell ref="F28:G28"/>
    <mergeCell ref="D29:E29"/>
    <mergeCell ref="F29:G29"/>
    <mergeCell ref="I38:J38"/>
    <mergeCell ref="I39:J39"/>
    <mergeCell ref="I40:J40"/>
    <mergeCell ref="I41:J41"/>
    <mergeCell ref="H30:J30"/>
    <mergeCell ref="H34:J34"/>
    <mergeCell ref="H35:J35"/>
    <mergeCell ref="D30:E30"/>
    <mergeCell ref="I46:J46"/>
    <mergeCell ref="B49:J49"/>
    <mergeCell ref="B52:J52"/>
    <mergeCell ref="I54:J54"/>
    <mergeCell ref="I42:J42"/>
    <mergeCell ref="I43:J43"/>
    <mergeCell ref="I44:J44"/>
    <mergeCell ref="I45:J45"/>
    <mergeCell ref="B79:J79"/>
    <mergeCell ref="B80:J80"/>
    <mergeCell ref="I55:J55"/>
    <mergeCell ref="I56:J56"/>
    <mergeCell ref="I57:J57"/>
    <mergeCell ref="I59:J59"/>
    <mergeCell ref="G62:H62"/>
    <mergeCell ref="B68:J77"/>
    <mergeCell ref="G59:H59"/>
    <mergeCell ref="D59:F59"/>
    <mergeCell ref="I61:J61"/>
    <mergeCell ref="I62:J62"/>
    <mergeCell ref="C60:F60"/>
    <mergeCell ref="C61:F61"/>
    <mergeCell ref="C62:F62"/>
    <mergeCell ref="G60:H60"/>
    <mergeCell ref="G61:H61"/>
    <mergeCell ref="A36:J36"/>
    <mergeCell ref="F87:J87"/>
    <mergeCell ref="B104:J104"/>
    <mergeCell ref="B99:J99"/>
    <mergeCell ref="B100:J100"/>
    <mergeCell ref="B102:J102"/>
    <mergeCell ref="B103:J103"/>
    <mergeCell ref="B81:J81"/>
    <mergeCell ref="B82:J82"/>
    <mergeCell ref="I60:J60"/>
  </mergeCells>
  <conditionalFormatting sqref="B105">
    <cfRule type="containsText" priority="1" dxfId="0" operator="containsText" stopIfTrue="1" text="Appeal is late by">
      <formula>NOT(ISERROR(SEARCH("Appeal is late by",B105)))</formula>
    </cfRule>
    <cfRule type="colorScale" priority="2" dxfId="1">
      <colorScale>
        <cfvo type="min" val="0"/>
        <cfvo type="percentile" val="50"/>
        <cfvo type="max"/>
        <color rgb="FFF8696B"/>
        <color rgb="FFFFEB84"/>
        <color rgb="FF63BE7B"/>
      </colorScale>
    </cfRule>
  </conditionalFormatting>
  <printOptions horizontalCentered="1"/>
  <pageMargins left="0.7480314960629921" right="0.7480314960629921" top="0.7874015748031497" bottom="0.7874015748031497" header="0.5118110236220472" footer="0.5118110236220472"/>
  <pageSetup fitToHeight="3" horizontalDpi="600" verticalDpi="600" orientation="portrait" paperSize="9" scale="96" r:id="rId1"/>
  <rowBreaks count="2" manualBreakCount="2">
    <brk id="37" max="9" man="1"/>
    <brk id="77" max="9" man="1"/>
  </rowBreaks>
</worksheet>
</file>

<file path=xl/worksheets/sheet2.xml><?xml version="1.0" encoding="utf-8"?>
<worksheet xmlns="http://schemas.openxmlformats.org/spreadsheetml/2006/main" xmlns:r="http://schemas.openxmlformats.org/officeDocument/2006/relationships">
  <sheetPr codeName="Sheet3"/>
  <dimension ref="A1:I40"/>
  <sheetViews>
    <sheetView zoomScaleSheetLayoutView="100" zoomScalePageLayoutView="0" workbookViewId="0" topLeftCell="A25">
      <selection activeCell="A1" sqref="A1:I47"/>
    </sheetView>
  </sheetViews>
  <sheetFormatPr defaultColWidth="9.140625" defaultRowHeight="12.75"/>
  <cols>
    <col min="1" max="1" width="4.421875" style="0" customWidth="1"/>
    <col min="7" max="7" width="12.421875" style="0" customWidth="1"/>
    <col min="8" max="8" width="6.7109375" style="0" customWidth="1"/>
    <col min="9" max="9" width="12.00390625" style="0" customWidth="1"/>
  </cols>
  <sheetData>
    <row r="1" spans="1:9" ht="12.75">
      <c r="A1" s="277" t="s">
        <v>88</v>
      </c>
      <c r="B1" s="277"/>
      <c r="C1" s="277"/>
      <c r="D1" s="277"/>
      <c r="E1" s="277"/>
      <c r="F1" s="277"/>
      <c r="G1" s="277"/>
      <c r="H1" s="277"/>
      <c r="I1" s="277"/>
    </row>
    <row r="2" spans="1:9" ht="12.75">
      <c r="A2" s="278" t="s">
        <v>89</v>
      </c>
      <c r="B2" s="278"/>
      <c r="C2" s="278"/>
      <c r="D2" s="278"/>
      <c r="E2" s="278"/>
      <c r="F2" s="278"/>
      <c r="G2" s="278"/>
      <c r="H2" s="278"/>
      <c r="I2" s="278"/>
    </row>
    <row r="3" ht="8.25" customHeight="1"/>
    <row r="4" spans="1:9" ht="33.75" customHeight="1">
      <c r="A4" s="279" t="s">
        <v>90</v>
      </c>
      <c r="B4" s="279"/>
      <c r="C4" s="279"/>
      <c r="D4" s="279"/>
      <c r="E4" s="279"/>
      <c r="F4" s="279"/>
      <c r="G4" s="279"/>
      <c r="H4" s="279"/>
      <c r="I4" s="279"/>
    </row>
    <row r="5" spans="8:9" ht="12.75">
      <c r="H5" s="280" t="s">
        <v>212</v>
      </c>
      <c r="I5" s="281">
        <v>25</v>
      </c>
    </row>
    <row r="6" spans="2:9" ht="13.5">
      <c r="B6" s="26" t="s">
        <v>3</v>
      </c>
      <c r="H6" s="280"/>
      <c r="I6" s="281"/>
    </row>
    <row r="7" ht="13.5">
      <c r="B7" s="27">
        <f>CONCATENATE('Form 310'!B6)</f>
      </c>
    </row>
    <row r="8" ht="13.5">
      <c r="B8" s="27">
        <f>CONCATENATE('Form 310'!B7)</f>
      </c>
    </row>
    <row r="9" ht="13.5">
      <c r="B9" s="27">
        <f>CONCATENATE('Form 310'!B8)</f>
      </c>
    </row>
    <row r="10" ht="6.75" customHeight="1"/>
    <row r="11" spans="2:9" ht="30.75" customHeight="1">
      <c r="B11" s="13" t="s">
        <v>91</v>
      </c>
      <c r="C11" s="272" t="s">
        <v>90</v>
      </c>
      <c r="D11" s="272"/>
      <c r="E11" s="272"/>
      <c r="F11" s="272"/>
      <c r="G11" s="272"/>
      <c r="H11" s="272"/>
      <c r="I11" s="272"/>
    </row>
    <row r="12" ht="8.25" customHeight="1"/>
    <row r="13" ht="12.75">
      <c r="B13" t="s">
        <v>92</v>
      </c>
    </row>
    <row r="14" ht="9" customHeight="1"/>
    <row r="15" spans="2:9" ht="46.5" customHeight="1">
      <c r="B15" s="272" t="s">
        <v>93</v>
      </c>
      <c r="C15" s="272"/>
      <c r="D15" s="272"/>
      <c r="E15" s="272"/>
      <c r="F15" s="272"/>
      <c r="G15" s="272"/>
      <c r="H15" s="272"/>
      <c r="I15" s="272"/>
    </row>
    <row r="16" ht="9" customHeight="1"/>
    <row r="17" spans="2:9" ht="18" customHeight="1">
      <c r="B17" s="19" t="s">
        <v>94</v>
      </c>
      <c r="F17" s="276">
        <f>CONCATENATE('Appeal Data'!E62)</f>
      </c>
      <c r="G17" s="276"/>
      <c r="H17" s="276"/>
      <c r="I17" s="276"/>
    </row>
    <row r="18" spans="1:9" ht="26.25" customHeight="1">
      <c r="A18" s="19">
        <v>1</v>
      </c>
      <c r="B18" s="19" t="s">
        <v>95</v>
      </c>
      <c r="F18" s="274">
        <f>CONCATENATE('Appeal Data'!E6)</f>
      </c>
      <c r="G18" s="274"/>
      <c r="H18" s="274"/>
      <c r="I18" s="274"/>
    </row>
    <row r="19" spans="1:9" ht="17.25">
      <c r="A19" s="19">
        <v>2</v>
      </c>
      <c r="B19" s="19" t="s">
        <v>96</v>
      </c>
      <c r="F19" s="268">
        <f>CONCATENATE('Appeal Data'!E7)</f>
      </c>
      <c r="G19" s="268"/>
      <c r="H19" s="16" t="s">
        <v>26</v>
      </c>
      <c r="I19" s="15"/>
    </row>
    <row r="20" spans="1:9" ht="17.25">
      <c r="A20" s="19">
        <v>3</v>
      </c>
      <c r="B20" s="19" t="s">
        <v>97</v>
      </c>
      <c r="F20" s="269">
        <f>IF(ISBLANK(F19),"",F19)</f>
      </c>
      <c r="G20" s="269"/>
      <c r="H20" s="16" t="s">
        <v>27</v>
      </c>
      <c r="I20" s="15"/>
    </row>
    <row r="21" spans="1:9" ht="42.75" customHeight="1">
      <c r="A21" s="13">
        <v>4</v>
      </c>
      <c r="B21" s="13" t="s">
        <v>21</v>
      </c>
      <c r="F21" s="273">
        <f>CONCATENATE('Appeal Data'!E8)</f>
      </c>
      <c r="G21" s="273"/>
      <c r="H21" s="273"/>
      <c r="I21" s="273"/>
    </row>
    <row r="22" spans="1:9" ht="18" customHeight="1">
      <c r="A22" s="19">
        <v>5</v>
      </c>
      <c r="B22" s="19" t="s">
        <v>98</v>
      </c>
      <c r="F22" s="274" t="str">
        <f>CONCATENATE('Appeal Data'!E24)</f>
        <v>Please Select</v>
      </c>
      <c r="G22" s="274"/>
      <c r="H22" s="274"/>
      <c r="I22" s="274"/>
    </row>
    <row r="23" spans="1:9" ht="18" customHeight="1">
      <c r="A23" s="19">
        <v>6</v>
      </c>
      <c r="B23" s="19" t="s">
        <v>99</v>
      </c>
      <c r="F23" s="20" t="s">
        <v>100</v>
      </c>
      <c r="G23" s="18">
        <f>'Appeal Data'!E12</f>
        <v>0</v>
      </c>
      <c r="H23" s="20" t="s">
        <v>29</v>
      </c>
      <c r="I23" s="18">
        <f>'Appeal Data'!F12</f>
        <v>0</v>
      </c>
    </row>
    <row r="24" spans="1:7" ht="18" customHeight="1">
      <c r="A24" s="19">
        <v>7</v>
      </c>
      <c r="B24" s="19" t="s">
        <v>101</v>
      </c>
      <c r="F24" s="271">
        <f>'Appeal Data'!D23</f>
        <v>123451</v>
      </c>
      <c r="G24" s="271"/>
    </row>
    <row r="25" spans="1:7" ht="18" customHeight="1">
      <c r="A25" s="19">
        <v>8</v>
      </c>
      <c r="B25" s="19" t="s">
        <v>102</v>
      </c>
      <c r="F25" s="271">
        <f>'Form 310'!I40</f>
        <v>123451</v>
      </c>
      <c r="G25" s="271"/>
    </row>
    <row r="26" spans="1:7" ht="18" customHeight="1">
      <c r="A26" s="19">
        <v>9</v>
      </c>
      <c r="B26" s="19" t="s">
        <v>186</v>
      </c>
      <c r="F26" s="271">
        <f>F24-F25</f>
        <v>0</v>
      </c>
      <c r="G26" s="271"/>
    </row>
    <row r="28" spans="1:9" ht="69" customHeight="1">
      <c r="A28" s="272" t="s">
        <v>103</v>
      </c>
      <c r="B28" s="272"/>
      <c r="C28" s="272"/>
      <c r="D28" s="272"/>
      <c r="E28" s="272"/>
      <c r="F28" s="272"/>
      <c r="G28" s="272"/>
      <c r="H28" s="272"/>
      <c r="I28" s="272"/>
    </row>
    <row r="29" ht="7.5" customHeight="1"/>
    <row r="30" ht="12.75">
      <c r="H30" t="s">
        <v>104</v>
      </c>
    </row>
    <row r="31" spans="6:9" ht="12.75">
      <c r="F31" s="270" t="str">
        <f>CONCATENATE('Form 310'!F87)</f>
        <v>For </v>
      </c>
      <c r="G31" s="270"/>
      <c r="H31" s="270"/>
      <c r="I31" s="270"/>
    </row>
    <row r="32" spans="6:9" ht="12.75">
      <c r="F32" s="14"/>
      <c r="G32" s="14"/>
      <c r="H32" s="14"/>
      <c r="I32" s="14"/>
    </row>
    <row r="35" spans="1:9" ht="12.75">
      <c r="A35" t="s">
        <v>105</v>
      </c>
      <c r="C35" s="23">
        <f>CONCATENATE('Appeal Data'!E64)</f>
      </c>
      <c r="F35" s="21" t="s">
        <v>107</v>
      </c>
      <c r="G35" s="1">
        <f>CONCATENATE('Form 310'!G93)</f>
      </c>
      <c r="H35" s="1"/>
      <c r="I35" s="1"/>
    </row>
    <row r="36" spans="1:7" ht="12.75">
      <c r="A36" t="s">
        <v>59</v>
      </c>
      <c r="B36" s="17"/>
      <c r="C36" s="24">
        <f>CONCATENATE('Appeal Data'!E65)</f>
      </c>
      <c r="F36" s="21" t="s">
        <v>64</v>
      </c>
      <c r="G36">
        <f>CONCATENATE('Form 310'!G94)</f>
      </c>
    </row>
    <row r="37" spans="1:9" ht="30" customHeight="1">
      <c r="A37" s="267" t="str">
        <f>IF(OR('Appeal Data'!E66=0,'Appeal Data'!E66=""),"",CONCATENATE("Court Fee of Rs. ",I5,"/-"," is paid on ",'Appeal Data'!F66," vide Consolidated Court Fee Challan (CIN: ",'Appeal Data'!E67," )"," of Rs. ",'Appeal Data'!E66,"/-."))</f>
        <v>Court Fee of Rs. 25/- is paid on 24/02/18 vide Consolidated Court Fee Challan (CIN: 02400431202201800501 ) of Rs. 154/-.</v>
      </c>
      <c r="B37" s="267"/>
      <c r="C37" s="267"/>
      <c r="D37" s="267"/>
      <c r="E37" s="267"/>
      <c r="F37" s="267"/>
      <c r="G37" s="267"/>
      <c r="H37" s="267"/>
      <c r="I37" s="267"/>
    </row>
    <row r="38" spans="1:9" ht="6.75" customHeight="1">
      <c r="A38" s="188"/>
      <c r="B38" s="188"/>
      <c r="C38" s="188"/>
      <c r="D38" s="188"/>
      <c r="E38" s="188"/>
      <c r="F38" s="188"/>
      <c r="G38" s="188"/>
      <c r="H38" s="188"/>
      <c r="I38" s="188"/>
    </row>
    <row r="39" spans="1:9" ht="13.5" customHeight="1">
      <c r="A39" s="275" t="str">
        <f>CONCATENATE("Part Payment of Rs. ",'Appeal Data'!E68,"/-"," made vide CIN ",'Appeal Data'!E69," dated ",'Appeal Data'!F68)</f>
        <v>Part Payment of Rs. 12350/- made vide CIN 02400431202201800501 dated 24/02/18</v>
      </c>
      <c r="B39" s="275"/>
      <c r="C39" s="275"/>
      <c r="D39" s="275"/>
      <c r="E39" s="275"/>
      <c r="F39" s="275"/>
      <c r="G39" s="275"/>
      <c r="H39" s="275"/>
      <c r="I39" s="275"/>
    </row>
    <row r="40" spans="1:9" ht="15" customHeight="1">
      <c r="A40" s="275"/>
      <c r="B40" s="275"/>
      <c r="C40" s="275"/>
      <c r="D40" s="275"/>
      <c r="E40" s="275"/>
      <c r="F40" s="275"/>
      <c r="G40" s="275"/>
      <c r="H40" s="275"/>
      <c r="I40" s="275"/>
    </row>
  </sheetData>
  <sheetProtection/>
  <mergeCells count="20">
    <mergeCell ref="A39:I40"/>
    <mergeCell ref="B15:I15"/>
    <mergeCell ref="F17:I17"/>
    <mergeCell ref="F18:I18"/>
    <mergeCell ref="A1:I1"/>
    <mergeCell ref="A2:I2"/>
    <mergeCell ref="A4:I4"/>
    <mergeCell ref="C11:I11"/>
    <mergeCell ref="H5:H6"/>
    <mergeCell ref="I5:I6"/>
    <mergeCell ref="A37:I37"/>
    <mergeCell ref="F19:G19"/>
    <mergeCell ref="F20:G20"/>
    <mergeCell ref="F31:I31"/>
    <mergeCell ref="F24:G24"/>
    <mergeCell ref="F25:G25"/>
    <mergeCell ref="F26:G26"/>
    <mergeCell ref="A28:I28"/>
    <mergeCell ref="F21:I21"/>
    <mergeCell ref="F22:I22"/>
  </mergeCells>
  <printOptions horizontalCentered="1"/>
  <pageMargins left="0.9448818897637796" right="0.4330708661417323" top="0.5905511811023623" bottom="0.3937007874015748" header="0" footer="0"/>
  <pageSetup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pageSetUpPr fitToPage="1"/>
  </sheetPr>
  <dimension ref="B1:BC30"/>
  <sheetViews>
    <sheetView zoomScale="115" zoomScaleNormal="115" zoomScalePageLayoutView="0" workbookViewId="0" topLeftCell="A1">
      <selection activeCell="E3" sqref="E3"/>
    </sheetView>
  </sheetViews>
  <sheetFormatPr defaultColWidth="9.140625" defaultRowHeight="15.75" customHeight="1"/>
  <cols>
    <col min="1" max="1" width="0.71875" style="109" customWidth="1"/>
    <col min="2" max="2" width="27.421875" style="109" customWidth="1"/>
    <col min="3" max="3" width="15.421875" style="109" customWidth="1"/>
    <col min="4" max="4" width="64.7109375" style="109" customWidth="1"/>
    <col min="5" max="51" width="9.140625" style="109" customWidth="1"/>
    <col min="52" max="52" width="0" style="109" hidden="1" customWidth="1"/>
    <col min="53" max="53" width="28.00390625" style="109" hidden="1" customWidth="1"/>
    <col min="54" max="56" width="9.140625" style="109" hidden="1" customWidth="1"/>
    <col min="57" max="62" width="9.140625" style="109" customWidth="1"/>
    <col min="63" max="16384" width="9.140625" style="109" customWidth="1"/>
  </cols>
  <sheetData>
    <row r="1" ht="15.75" customHeight="1">
      <c r="D1" s="185" t="s">
        <v>213</v>
      </c>
    </row>
    <row r="2" spans="2:4" ht="30.75" customHeight="1">
      <c r="B2" s="110"/>
      <c r="D2" s="186">
        <f>CONCATENATE('Appeal Data'!E6)</f>
      </c>
    </row>
    <row r="3" spans="2:4" ht="56.25" customHeight="1">
      <c r="B3" s="119" t="s">
        <v>243</v>
      </c>
      <c r="C3" s="111">
        <f>'Appeal Data'!G12</f>
        <v>0</v>
      </c>
      <c r="D3" s="184">
        <f>CONCATENATE('Appeal Data'!E8)</f>
      </c>
    </row>
    <row r="4" spans="2:4" ht="11.25" customHeight="1">
      <c r="B4" s="112"/>
      <c r="D4" s="113"/>
    </row>
    <row r="5" spans="2:53" ht="15.75" customHeight="1">
      <c r="B5" s="283" t="s">
        <v>214</v>
      </c>
      <c r="C5" s="283"/>
      <c r="D5" s="283"/>
      <c r="BA5" s="109" t="s">
        <v>221</v>
      </c>
    </row>
    <row r="6" spans="2:53" ht="21" customHeight="1">
      <c r="B6" s="285" t="s">
        <v>215</v>
      </c>
      <c r="C6" s="285"/>
      <c r="D6" s="285"/>
      <c r="BA6" s="109" t="s">
        <v>222</v>
      </c>
    </row>
    <row r="7" ht="10.5" customHeight="1">
      <c r="BA7" s="109" t="s">
        <v>223</v>
      </c>
    </row>
    <row r="8" spans="2:53" ht="15.75" customHeight="1">
      <c r="B8" s="286" t="s">
        <v>216</v>
      </c>
      <c r="C8" s="286"/>
      <c r="D8" s="286"/>
      <c r="BA8" s="109" t="s">
        <v>224</v>
      </c>
    </row>
    <row r="9" spans="2:53" ht="15.75" customHeight="1">
      <c r="B9" s="286" t="s">
        <v>217</v>
      </c>
      <c r="C9" s="286"/>
      <c r="D9" s="286"/>
      <c r="BA9" s="109" t="str">
        <f>CONCATENATE(" hereby appoint ",'Appeal Data'!E75)</f>
        <v> hereby appoint Shri Ashwin Tanna / Bharat M. Shah</v>
      </c>
    </row>
    <row r="10" ht="15.75" customHeight="1">
      <c r="BA10" s="109" t="str">
        <f>CONCATENATE(" who is a ",'Appeal Data'!E76)</f>
        <v> who is a Sales Tax Practitioners</v>
      </c>
    </row>
    <row r="11" spans="2:53" ht="180.75" customHeight="1">
      <c r="B11" s="287" t="str">
        <f>CONCATENATE("            I, ",'Appeal Data'!E62," ",BA5,"",'Appeal Data'!E63," of ",'Appeal Data'!E6,'Authority Letter'!BA7,'Appeal Data'!E7,"V"," dated ",'Appeal Data'!G7,'Authority Letter'!BA9,'Authority Letter'!BA10,'Authority Letter'!BA11,'Appeal Data'!H6,BA12,BC12,'Appeal Data'!E78,BA12,BA13,'Appeal Data'!H6,'Authority Letter'!BA16,'Appeal Data'!E75,'Authority Letter'!BA17,'Authority Letter'!BA19)</f>
        <v>            I,   who am/is  of  who is a Registered dealer holding a Registration No. V dated 01/04/2006 hereby appoint Shri Ashwin Tanna / Bharat M. Shah who is a Sales Tax Practitioners to attend on bahalf of  before the  in the proceedings:  Appeal proceeding before the  and to produce accounts and documents and to receive on bahalf of the said , any notice or document in connection with the said proceedings and to take all necessary steps in the said proceedings. The said Shri Shri Ashwin Tanna / Bharat M. Shah is also hereby authorised to act on bahalf of the said , in the said proceedings.</v>
      </c>
      <c r="C11" s="287"/>
      <c r="D11" s="287"/>
      <c r="BA11" s="109" t="s">
        <v>241</v>
      </c>
    </row>
    <row r="12" spans="53:55" ht="11.25" customHeight="1">
      <c r="BA12" s="109" t="str">
        <f>CONCATENATE(" before the ",'Appeal Data'!E3)</f>
        <v> before the </v>
      </c>
      <c r="BC12" s="109" t="s">
        <v>225</v>
      </c>
    </row>
    <row r="13" spans="2:53" ht="31.5" customHeight="1">
      <c r="B13" s="288" t="str">
        <f>CONCATENATE(IF('Appeal Data'!H6="me","I agree","The said "),'Appeal Data'!H6,'Authority Letter'!BA20,'Authority Letter'!BA21,'Authority Letter'!BA22)</f>
        <v>The said  agrees  upon to ratify all acts done by the said Shri Ashwin Tanna / Bharat M. Shah, in pursuance of this Authority. </v>
      </c>
      <c r="C13" s="288"/>
      <c r="D13" s="288"/>
      <c r="BA13" s="109" t="s">
        <v>242</v>
      </c>
    </row>
    <row r="14" spans="2:4" ht="32.25" customHeight="1">
      <c r="B14" s="114"/>
      <c r="C14" s="114"/>
      <c r="D14" s="122" t="str">
        <f>CONCATENATE("     For ",D2)</f>
        <v>     For </v>
      </c>
    </row>
    <row r="15" ht="15.75" customHeight="1">
      <c r="BA15" s="109" t="str">
        <f>CONCATENATE(" before the said ",'[1]Master'!$B$13)</f>
        <v> before the said The Jt. Commr. Of Sales Tax</v>
      </c>
    </row>
    <row r="16" spans="2:53" ht="15.75" customHeight="1">
      <c r="B16" s="115" t="str">
        <f>CONCATENATE('[1]Master'!$A$16,'[1]Master'!$B$16)</f>
        <v>Place: Mumbai</v>
      </c>
      <c r="D16" s="109" t="s">
        <v>324</v>
      </c>
      <c r="BA16" s="109" t="s">
        <v>226</v>
      </c>
    </row>
    <row r="17" spans="4:53" ht="15.75" customHeight="1">
      <c r="D17" s="152">
        <f>'Appeal Data'!E62</f>
        <v>0</v>
      </c>
      <c r="BA17" s="109" t="str">
        <f>CONCATENATE(" is also hereby authorised to act on bahalf of the said ",'Appeal Data'!H6)</f>
        <v> is also hereby authorised to act on bahalf of the said </v>
      </c>
    </row>
    <row r="18" spans="2:53" ht="15.75" customHeight="1">
      <c r="B18" s="115" t="str">
        <f>CONCATENATE("Date: ",'Appeal Data'!E65)</f>
        <v>Date: </v>
      </c>
      <c r="D18" s="116">
        <f>CONCATENATE('Appeal Data'!E63)</f>
      </c>
      <c r="BA18" s="109" t="s">
        <v>227</v>
      </c>
    </row>
    <row r="19" ht="15.75" customHeight="1">
      <c r="BA19" s="109" t="s">
        <v>228</v>
      </c>
    </row>
    <row r="20" ht="10.5" customHeight="1">
      <c r="BA20" s="109" t="s">
        <v>229</v>
      </c>
    </row>
    <row r="21" spans="2:53" ht="15.75" customHeight="1">
      <c r="B21" s="283" t="s">
        <v>218</v>
      </c>
      <c r="C21" s="283"/>
      <c r="D21" s="283"/>
      <c r="BA21" s="109" t="str">
        <f>(CONCATENATE(" upon to ratify all acts done by the said ",'Appeal Data'!E75))</f>
        <v> upon to ratify all acts done by the said Shri Ashwin Tanna / Bharat M. Shah</v>
      </c>
    </row>
    <row r="22" ht="15.75" customHeight="1">
      <c r="BA22" s="109" t="s">
        <v>230</v>
      </c>
    </row>
    <row r="23" spans="2:4" ht="65.25" customHeight="1">
      <c r="B23" s="284" t="str">
        <f>CONCATENATE(VLOOKUP('Appeal Data'!E75,'Appeal Data'!B86:G93,6,0),IF(OR('Appeal Data'!E75="CA. Mukesh K. Gohel / Bharat M. Shah",'Appeal Data'!E75="Bharat M. Shah / CA. Mukesh K. Gohel",'Appeal Data'!E75="Shri Ashwin Tanna / Bharat M. Shah")," and we accept our aforesaid appointment."," I do accept my aforesaid appointment."))</f>
        <v>We Shri Ashwin Tanna / Bharat M. Shah do hereby state that we are Sales Tax Practitioners duly enrolled with the Commissioner of Sales Tax holding Roll No. M2270 / M3082 respectively and we accept our aforesaid appointment.</v>
      </c>
      <c r="C23" s="284"/>
      <c r="D23" s="284"/>
    </row>
    <row r="24" spans="53:54" ht="15.75" customHeight="1">
      <c r="BA24" s="109" t="s">
        <v>231</v>
      </c>
      <c r="BB24" s="109" t="str">
        <f>CONCATENATE("a Legal Practitioner duly enrolled with the Bar Council of Maharashtra Holding Membership No. ",'Appeal Data'!E77)</f>
        <v>a Legal Practitioner duly enrolled with the Bar Council of Maharashtra Holding Membership No. M2270 / M3082</v>
      </c>
    </row>
    <row r="25" spans="2:54" ht="15.75" customHeight="1">
      <c r="B25" s="115" t="str">
        <f>CONCATENATE('[1]Master'!$A$16,'[1]Master'!$B$16)</f>
        <v>Place: Mumbai</v>
      </c>
      <c r="D25" s="117" t="s">
        <v>219</v>
      </c>
      <c r="BA25" s="109" t="s">
        <v>196</v>
      </c>
      <c r="BB25" s="109" t="str">
        <f>CONCATENATE("a Chartered Accountant holding Membership No. ",'Appeal Data'!E77," of Institute of Chartered Accountants of India ")</f>
        <v>a Chartered Accountant holding Membership No. M2270 / M3082 of Institute of Chartered Accountants of India </v>
      </c>
    </row>
    <row r="26" spans="53:54" ht="15.75" customHeight="1">
      <c r="BA26" s="109" t="s">
        <v>232</v>
      </c>
      <c r="BB26" s="109" t="str">
        <f>CONCATENATE("a Cost Accountant duly enrolled with Institute of Cost Accountants of India holding Roll No. ",'Appeal Data'!E77)</f>
        <v>a Cost Accountant duly enrolled with Institute of Cost Accountants of India holding Roll No. M2270 / M3082</v>
      </c>
    </row>
    <row r="27" spans="2:54" ht="15.75" customHeight="1">
      <c r="B27" s="115" t="str">
        <f>CONCATENATE("Date: ",'Appeal Data'!E65)</f>
        <v>Date: </v>
      </c>
      <c r="D27" s="117" t="s">
        <v>220</v>
      </c>
      <c r="BA27" s="109" t="s">
        <v>195</v>
      </c>
      <c r="BB27" s="109" t="str">
        <f>CONCATENATE("a Sales Tax Practitioner duly enrolled with the Commissioner of Sales Tax holding Roll No. ",'Appeal Data'!F77)</f>
        <v>a Sales Tax Practitioner duly enrolled with the Commissioner of Sales Tax holding Roll No. </v>
      </c>
    </row>
    <row r="28" spans="4:54" ht="15.75" customHeight="1">
      <c r="D28" s="115" t="str">
        <f>CONCATENATE("Membership / Roll No.: ",VLOOKUP('Appeal Data'!E75,'Appeal Data'!B86:G93,3,0))</f>
        <v>Membership / Roll No.: M2270 / M3082</v>
      </c>
      <c r="BA28" s="109" t="s">
        <v>237</v>
      </c>
      <c r="BB28" s="109" t="str">
        <f>CONCATENATE(BB25," / ",BB27)</f>
        <v>a Chartered Accountant holding Membership No. M2270 / M3082 of Institute of Chartered Accountants of India  / a Sales Tax Practitioner duly enrolled with the Commissioner of Sales Tax holding Roll No. </v>
      </c>
    </row>
    <row r="29" spans="53:54" ht="15.75" customHeight="1">
      <c r="BA29" s="109" t="s">
        <v>236</v>
      </c>
      <c r="BB29" s="109" t="str">
        <f>CONCATENATE(BB27," / ",BB25)</f>
        <v>a Sales Tax Practitioner duly enrolled with the Commissioner of Sales Tax holding Roll No.  / a Chartered Accountant holding Membership No. M2270 / M3082 of Institute of Chartered Accountants of India </v>
      </c>
    </row>
    <row r="30" spans="2:4" ht="31.5" customHeight="1">
      <c r="B30" s="282" t="str">
        <f>IF(OR('Appeal Data'!E66=0,'Appeal Data'!E66=""),"",CONCATENATE("Court Fee of Rs.5/- is paid on ",'Appeal Data'!F66," vide Consolidated Court Fee Challan (CIN: ",'Appeal Data'!E67," ) of Rs. ",'Appeal Data'!E66,"/-."))</f>
        <v>Court Fee of Rs.5/- is paid on 24/02/18 vide Consolidated Court Fee Challan (CIN: 02400431202201800501 ) of Rs. 154/-.</v>
      </c>
      <c r="C30" s="282"/>
      <c r="D30" s="282"/>
    </row>
  </sheetData>
  <sheetProtection/>
  <mergeCells count="9">
    <mergeCell ref="B30:D30"/>
    <mergeCell ref="B21:D21"/>
    <mergeCell ref="B23:D23"/>
    <mergeCell ref="B5:D5"/>
    <mergeCell ref="B6:D6"/>
    <mergeCell ref="B8:D8"/>
    <mergeCell ref="B9:D9"/>
    <mergeCell ref="B11:D11"/>
    <mergeCell ref="B13:D13"/>
  </mergeCells>
  <printOptions horizontalCentered="1"/>
  <pageMargins left="0.6299212598425197" right="0.6299212598425197" top="0.7480314960629921" bottom="0.7480314960629921" header="0.31496062992125984" footer="0.31496062992125984"/>
  <pageSetup fitToHeight="1" fitToWidth="1" horizontalDpi="1200" verticalDpi="1200" orientation="portrait" paperSize="9" scale="84"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I36"/>
  <sheetViews>
    <sheetView view="pageBreakPreview" zoomScaleSheetLayoutView="100" workbookViewId="0" topLeftCell="A10">
      <selection activeCell="E16" sqref="E16:F16"/>
    </sheetView>
  </sheetViews>
  <sheetFormatPr defaultColWidth="9.140625" defaultRowHeight="12.75"/>
  <cols>
    <col min="5" max="5" width="7.7109375" style="0" customWidth="1"/>
    <col min="6" max="6" width="14.7109375" style="0" bestFit="1" customWidth="1"/>
    <col min="7" max="7" width="7.00390625" style="0" customWidth="1"/>
    <col min="8" max="8" width="12.421875" style="0" customWidth="1"/>
    <col min="9" max="9" width="21.140625" style="0" customWidth="1"/>
  </cols>
  <sheetData>
    <row r="1" spans="1:9" ht="24">
      <c r="A1" s="291" t="s">
        <v>159</v>
      </c>
      <c r="B1" s="291"/>
      <c r="C1" s="291"/>
      <c r="D1" s="291"/>
      <c r="E1" s="291"/>
      <c r="F1" s="291"/>
      <c r="G1" s="291"/>
      <c r="H1" s="291"/>
      <c r="I1" s="291"/>
    </row>
    <row r="2" spans="1:9" ht="20.25" customHeight="1">
      <c r="A2" s="292" t="s">
        <v>160</v>
      </c>
      <c r="B2" s="292"/>
      <c r="C2" s="292"/>
      <c r="D2" s="292"/>
      <c r="E2" s="292"/>
      <c r="F2" s="292"/>
      <c r="G2" s="292"/>
      <c r="H2" s="292"/>
      <c r="I2" s="292"/>
    </row>
    <row r="3" spans="1:9" ht="12.75">
      <c r="A3" s="30"/>
      <c r="B3" s="30"/>
      <c r="C3" s="30"/>
      <c r="D3" s="30"/>
      <c r="E3" s="30"/>
      <c r="F3" s="30"/>
      <c r="G3" s="30"/>
      <c r="H3" s="30"/>
      <c r="I3" s="30"/>
    </row>
    <row r="4" spans="1:9" ht="28.5" customHeight="1">
      <c r="A4" s="293" t="s">
        <v>161</v>
      </c>
      <c r="B4" s="293"/>
      <c r="C4" s="293"/>
      <c r="D4" s="293"/>
      <c r="E4" s="293"/>
      <c r="F4" s="293"/>
      <c r="G4" s="293"/>
      <c r="H4" s="293"/>
      <c r="I4" s="293"/>
    </row>
    <row r="5" spans="1:9" ht="12.75">
      <c r="A5" s="30"/>
      <c r="B5" s="30"/>
      <c r="C5" s="30"/>
      <c r="D5" s="30"/>
      <c r="E5" s="30"/>
      <c r="F5" s="30"/>
      <c r="G5" s="30"/>
      <c r="H5" s="30"/>
      <c r="I5" s="30"/>
    </row>
    <row r="6" spans="1:9" ht="15">
      <c r="A6" s="69" t="s">
        <v>3</v>
      </c>
      <c r="B6" s="30"/>
      <c r="C6" s="30"/>
      <c r="D6" s="30"/>
      <c r="E6" s="30"/>
      <c r="F6" s="30"/>
      <c r="G6" s="30"/>
      <c r="H6" s="30"/>
      <c r="I6" s="30"/>
    </row>
    <row r="7" spans="1:9" ht="15">
      <c r="A7" s="69" t="s">
        <v>162</v>
      </c>
      <c r="B7" s="30"/>
      <c r="C7" s="30"/>
      <c r="D7" s="30"/>
      <c r="E7" s="30"/>
      <c r="F7" s="30"/>
      <c r="G7" s="30"/>
      <c r="H7" s="30"/>
      <c r="I7" s="30"/>
    </row>
    <row r="8" spans="1:9" ht="15">
      <c r="A8" s="70">
        <f>CONCATENATE('Appeal Data'!F11)</f>
      </c>
      <c r="B8" s="30"/>
      <c r="C8" s="30"/>
      <c r="D8" s="30"/>
      <c r="E8" s="30"/>
      <c r="F8" s="30"/>
      <c r="G8" s="30"/>
      <c r="H8" s="30"/>
      <c r="I8" s="30"/>
    </row>
    <row r="9" spans="1:9" ht="12.75">
      <c r="A9" s="30"/>
      <c r="B9" s="30"/>
      <c r="C9" s="30"/>
      <c r="D9" s="30"/>
      <c r="E9" s="30"/>
      <c r="F9" s="30"/>
      <c r="G9" s="30"/>
      <c r="H9" s="30"/>
      <c r="I9" s="30"/>
    </row>
    <row r="10" spans="1:9" ht="12.75">
      <c r="A10" s="30"/>
      <c r="B10" s="30"/>
      <c r="C10" s="30"/>
      <c r="D10" s="30"/>
      <c r="E10" s="30"/>
      <c r="F10" s="30"/>
      <c r="G10" s="30"/>
      <c r="H10" s="30"/>
      <c r="I10" s="30"/>
    </row>
    <row r="11" spans="1:9" ht="33.75" customHeight="1">
      <c r="A11" s="71" t="s">
        <v>163</v>
      </c>
      <c r="B11" s="290" t="str">
        <f>A4</f>
        <v>Application for the purpose of proviso to sub-section (1) of section 33 of Maharashtra Value Added Tax Act, 2002</v>
      </c>
      <c r="C11" s="290"/>
      <c r="D11" s="290"/>
      <c r="E11" s="290"/>
      <c r="F11" s="290"/>
      <c r="G11" s="290"/>
      <c r="H11" s="290"/>
      <c r="I11" s="290"/>
    </row>
    <row r="12" spans="1:9" ht="12.75">
      <c r="A12" s="30"/>
      <c r="B12" s="30"/>
      <c r="C12" s="30"/>
      <c r="D12" s="30"/>
      <c r="E12" s="30"/>
      <c r="F12" s="30"/>
      <c r="G12" s="30"/>
      <c r="H12" s="30"/>
      <c r="I12" s="30"/>
    </row>
    <row r="13" spans="1:9" ht="69" customHeight="1">
      <c r="A13" s="290" t="s">
        <v>164</v>
      </c>
      <c r="B13" s="290"/>
      <c r="C13" s="290"/>
      <c r="D13" s="290"/>
      <c r="E13" s="290"/>
      <c r="F13" s="290"/>
      <c r="G13" s="290"/>
      <c r="H13" s="290"/>
      <c r="I13" s="290"/>
    </row>
    <row r="14" spans="1:9" ht="12.75">
      <c r="A14" s="30"/>
      <c r="B14" s="30"/>
      <c r="C14" s="30"/>
      <c r="D14" s="30"/>
      <c r="E14" s="30"/>
      <c r="F14" s="30"/>
      <c r="G14" s="30"/>
      <c r="H14" s="30"/>
      <c r="I14" s="30"/>
    </row>
    <row r="15" spans="1:9" ht="19.5" customHeight="1">
      <c r="A15" s="28" t="s">
        <v>18</v>
      </c>
      <c r="B15" s="28"/>
      <c r="C15" s="28"/>
      <c r="D15" s="28"/>
      <c r="E15" s="72">
        <f>CONCATENATE('Appeal Data'!E6)</f>
      </c>
      <c r="F15" s="28"/>
      <c r="G15" s="28"/>
      <c r="H15" s="28"/>
      <c r="I15" s="28"/>
    </row>
    <row r="16" spans="1:9" ht="19.5" customHeight="1">
      <c r="A16" s="28" t="s">
        <v>165</v>
      </c>
      <c r="B16" s="28"/>
      <c r="C16" s="28"/>
      <c r="D16" s="28"/>
      <c r="E16" s="289" t="str">
        <f>CONCATENATE('Appeal Data'!E7,"V")</f>
        <v>V</v>
      </c>
      <c r="F16" s="289"/>
      <c r="G16" s="73"/>
      <c r="H16" s="28"/>
      <c r="I16" s="28"/>
    </row>
    <row r="17" spans="1:9" ht="19.5" customHeight="1">
      <c r="A17" s="28" t="s">
        <v>166</v>
      </c>
      <c r="B17" s="28"/>
      <c r="C17" s="28"/>
      <c r="D17" s="28"/>
      <c r="E17" s="289" t="str">
        <f>CONCATENATE('Appeal Data'!E7,"C")</f>
        <v>C</v>
      </c>
      <c r="F17" s="289"/>
      <c r="G17" s="73"/>
      <c r="H17" s="28"/>
      <c r="I17" s="28"/>
    </row>
    <row r="18" spans="1:9" ht="45.75" customHeight="1">
      <c r="A18" s="74" t="s">
        <v>167</v>
      </c>
      <c r="B18" s="28"/>
      <c r="C18" s="28"/>
      <c r="D18" s="28"/>
      <c r="E18" s="294">
        <f>CONCATENATE('Appeal Data'!E8)</f>
      </c>
      <c r="F18" s="294"/>
      <c r="G18" s="294"/>
      <c r="H18" s="294"/>
      <c r="I18" s="294"/>
    </row>
    <row r="19" spans="1:9" ht="24" customHeight="1">
      <c r="A19" s="28" t="s">
        <v>99</v>
      </c>
      <c r="B19" s="28"/>
      <c r="C19" s="28"/>
      <c r="D19" s="28"/>
      <c r="E19" s="68" t="s">
        <v>170</v>
      </c>
      <c r="F19" s="75">
        <f>CONCATENATE('Appeal Data'!E12)</f>
      </c>
      <c r="G19" s="68" t="s">
        <v>171</v>
      </c>
      <c r="H19" s="75">
        <f>CONCATENATE('Appeal Data'!F12)</f>
      </c>
      <c r="I19" s="28"/>
    </row>
    <row r="20" spans="1:9" ht="19.5" customHeight="1">
      <c r="A20" s="28" t="s">
        <v>168</v>
      </c>
      <c r="B20" s="28"/>
      <c r="C20" s="28"/>
      <c r="D20" s="28"/>
      <c r="E20" s="76"/>
      <c r="F20" s="77">
        <f>'Appeal Data'!F9</f>
        <v>0</v>
      </c>
      <c r="G20" s="28"/>
      <c r="H20" s="28"/>
      <c r="I20" s="28"/>
    </row>
    <row r="21" spans="1:9" ht="19.5" customHeight="1">
      <c r="A21" s="28" t="s">
        <v>169</v>
      </c>
      <c r="B21" s="28"/>
      <c r="C21" s="28"/>
      <c r="D21" s="28"/>
      <c r="E21" s="78"/>
      <c r="F21" s="77">
        <f>'Appeal Data'!F10</f>
        <v>0</v>
      </c>
      <c r="G21" s="28"/>
      <c r="H21" s="28"/>
      <c r="I21" s="28"/>
    </row>
    <row r="22" spans="1:9" ht="12.75">
      <c r="A22" s="30"/>
      <c r="B22" s="30"/>
      <c r="C22" s="30"/>
      <c r="D22" s="30"/>
      <c r="E22" s="30"/>
      <c r="F22" s="30"/>
      <c r="G22" s="30"/>
      <c r="H22" s="30"/>
      <c r="I22" s="30"/>
    </row>
    <row r="23" spans="1:9" ht="12.75">
      <c r="A23" s="30"/>
      <c r="B23" s="30"/>
      <c r="C23" s="30"/>
      <c r="D23" s="30"/>
      <c r="E23" s="30"/>
      <c r="F23" s="30"/>
      <c r="G23" s="30"/>
      <c r="H23" s="30"/>
      <c r="I23" s="30"/>
    </row>
    <row r="24" spans="1:9" ht="37.5" customHeight="1">
      <c r="A24" s="290" t="s">
        <v>172</v>
      </c>
      <c r="B24" s="290"/>
      <c r="C24" s="290"/>
      <c r="D24" s="290"/>
      <c r="E24" s="290"/>
      <c r="F24" s="290"/>
      <c r="G24" s="290"/>
      <c r="H24" s="290"/>
      <c r="I24" s="290"/>
    </row>
    <row r="25" spans="1:9" ht="12.75">
      <c r="A25" s="30"/>
      <c r="B25" s="30"/>
      <c r="C25" s="30"/>
      <c r="D25" s="30"/>
      <c r="E25" s="30"/>
      <c r="F25" s="30"/>
      <c r="G25" s="30"/>
      <c r="H25" s="30"/>
      <c r="I25" s="30"/>
    </row>
    <row r="26" spans="1:9" ht="12.75">
      <c r="A26" s="30"/>
      <c r="B26" s="30"/>
      <c r="C26" s="30"/>
      <c r="D26" s="30"/>
      <c r="E26" s="30"/>
      <c r="F26" s="30"/>
      <c r="G26" s="30"/>
      <c r="H26" s="30"/>
      <c r="I26" s="30"/>
    </row>
    <row r="27" spans="1:9" ht="12.75">
      <c r="A27" s="30"/>
      <c r="B27" s="30"/>
      <c r="C27" s="30"/>
      <c r="D27" s="30"/>
      <c r="E27" s="30"/>
      <c r="F27" s="30"/>
      <c r="G27" s="30"/>
      <c r="H27" s="30"/>
      <c r="I27" s="79" t="s">
        <v>173</v>
      </c>
    </row>
    <row r="28" spans="1:9" ht="12.75">
      <c r="A28" s="30"/>
      <c r="B28" s="30"/>
      <c r="C28" s="30"/>
      <c r="D28" s="30"/>
      <c r="E28" s="30"/>
      <c r="F28" s="30"/>
      <c r="G28" s="30"/>
      <c r="H28" s="30"/>
      <c r="I28" s="80" t="str">
        <f>CONCATENATE("For ",E15)</f>
        <v>For </v>
      </c>
    </row>
    <row r="29" spans="1:9" ht="12.75">
      <c r="A29" s="30"/>
      <c r="B29" s="30"/>
      <c r="C29" s="30"/>
      <c r="D29" s="30"/>
      <c r="E29" s="30"/>
      <c r="F29" s="30"/>
      <c r="G29" s="30"/>
      <c r="H29" s="30"/>
      <c r="I29" s="30"/>
    </row>
    <row r="30" spans="1:9" ht="12.75">
      <c r="A30" s="30"/>
      <c r="B30" s="30"/>
      <c r="C30" s="30"/>
      <c r="D30" s="30"/>
      <c r="E30" s="30"/>
      <c r="F30" s="30"/>
      <c r="G30" s="30"/>
      <c r="H30" s="30"/>
      <c r="I30" s="30"/>
    </row>
    <row r="31" spans="1:9" ht="12.75">
      <c r="A31" s="30"/>
      <c r="B31" s="30"/>
      <c r="C31" s="30"/>
      <c r="D31" s="30"/>
      <c r="E31" s="30"/>
      <c r="F31" s="30"/>
      <c r="G31" s="30"/>
      <c r="H31" s="30"/>
      <c r="I31" s="30"/>
    </row>
    <row r="32" spans="1:9" ht="13.5">
      <c r="A32" s="28" t="s">
        <v>71</v>
      </c>
      <c r="B32" s="81">
        <f>CONCATENATE('Appeal Data'!E64)</f>
      </c>
      <c r="C32" s="30"/>
      <c r="D32" s="30"/>
      <c r="E32" s="30"/>
      <c r="F32" s="30"/>
      <c r="G32" s="30"/>
      <c r="H32" s="30"/>
      <c r="I32" s="30"/>
    </row>
    <row r="33" spans="1:9" ht="12.75">
      <c r="A33" s="30"/>
      <c r="B33" s="30"/>
      <c r="C33" s="30"/>
      <c r="D33" s="30"/>
      <c r="E33" s="30"/>
      <c r="F33" s="30"/>
      <c r="G33" s="30"/>
      <c r="H33" s="30"/>
      <c r="I33" s="30"/>
    </row>
    <row r="34" spans="1:9" ht="12.75">
      <c r="A34" s="30"/>
      <c r="B34" s="30"/>
      <c r="C34" s="30"/>
      <c r="D34" s="30"/>
      <c r="E34" s="79" t="s">
        <v>107</v>
      </c>
      <c r="F34" s="58"/>
      <c r="G34" s="58"/>
      <c r="H34" s="58"/>
      <c r="I34" s="58"/>
    </row>
    <row r="35" spans="1:9" ht="19.5" customHeight="1">
      <c r="A35" s="30"/>
      <c r="B35" s="30"/>
      <c r="C35" s="30"/>
      <c r="D35" s="30"/>
      <c r="E35" s="30"/>
      <c r="F35" s="30"/>
      <c r="G35" s="30"/>
      <c r="H35" s="30"/>
      <c r="I35" s="31">
        <f>CONCATENATE('Appeal Data'!E62)</f>
      </c>
    </row>
    <row r="36" spans="1:9" ht="19.5" customHeight="1">
      <c r="A36" s="28" t="s">
        <v>59</v>
      </c>
      <c r="B36" s="81">
        <f>CONCATENATE('Appeal Data'!E65)</f>
      </c>
      <c r="C36" s="30"/>
      <c r="D36" s="30"/>
      <c r="E36" s="30"/>
      <c r="F36" s="30"/>
      <c r="G36" s="30"/>
      <c r="H36" s="30"/>
      <c r="I36" s="31">
        <f>CONCATENATE('Appeal Data'!E63)</f>
      </c>
    </row>
  </sheetData>
  <sheetProtection/>
  <mergeCells count="9">
    <mergeCell ref="E17:F17"/>
    <mergeCell ref="A24:I24"/>
    <mergeCell ref="A1:I1"/>
    <mergeCell ref="A2:I2"/>
    <mergeCell ref="A4:I4"/>
    <mergeCell ref="B11:I11"/>
    <mergeCell ref="A13:I13"/>
    <mergeCell ref="E16:F16"/>
    <mergeCell ref="E18:I18"/>
  </mergeCells>
  <printOptions horizontalCentered="1"/>
  <pageMargins left="0.6299212598425197" right="0.6299212598425197" top="0.984251968503937" bottom="0.984251968503937" header="0.5118110236220472" footer="0.5118110236220472"/>
  <pageSetup fitToHeight="1" fitToWidth="1" horizontalDpi="600" verticalDpi="600" orientation="portrait" paperSize="9" scale="92" r:id="rId1"/>
  <headerFooter alignWithMargins="0">
    <oddFooter>&amp;R&amp;"Bernard MT Condensed,Regular"&amp;11This form is to be submitted to the Assessing Officer</oddFooter>
  </headerFooter>
</worksheet>
</file>

<file path=xl/worksheets/sheet5.xml><?xml version="1.0" encoding="utf-8"?>
<worksheet xmlns="http://schemas.openxmlformats.org/spreadsheetml/2006/main" xmlns:r="http://schemas.openxmlformats.org/officeDocument/2006/relationships">
  <sheetPr codeName="Sheet1"/>
  <dimension ref="A1:AL93"/>
  <sheetViews>
    <sheetView tabSelected="1" zoomScalePageLayoutView="0" workbookViewId="0" topLeftCell="A1">
      <selection activeCell="M71" sqref="M71"/>
    </sheetView>
  </sheetViews>
  <sheetFormatPr defaultColWidth="9.140625" defaultRowHeight="12.75"/>
  <cols>
    <col min="1" max="1" width="4.7109375" style="0" customWidth="1"/>
    <col min="3" max="3" width="10.28125" style="0" customWidth="1"/>
    <col min="4" max="4" width="15.140625" style="0" customWidth="1"/>
    <col min="5" max="5" width="19.421875" style="0" customWidth="1"/>
    <col min="6" max="6" width="16.7109375" style="0" customWidth="1"/>
    <col min="7" max="7" width="12.00390625" style="0" customWidth="1"/>
    <col min="8" max="8" width="11.421875" style="0" customWidth="1"/>
    <col min="9" max="12" width="0" style="0" hidden="1" customWidth="1"/>
    <col min="17" max="17" width="18.7109375" style="0" customWidth="1"/>
    <col min="33" max="34" width="9.7109375" style="0" bestFit="1" customWidth="1"/>
  </cols>
  <sheetData>
    <row r="1" spans="2:6" ht="35.25" customHeight="1">
      <c r="B1" s="295" t="s">
        <v>138</v>
      </c>
      <c r="C1" s="295"/>
      <c r="D1" s="295"/>
      <c r="E1" s="295"/>
      <c r="F1" s="295"/>
    </row>
    <row r="2" ht="12.75">
      <c r="AF2" s="19" t="s">
        <v>8</v>
      </c>
    </row>
    <row r="3" spans="1:32" ht="18" customHeight="1">
      <c r="A3" s="19">
        <v>1</v>
      </c>
      <c r="B3" s="19" t="s">
        <v>108</v>
      </c>
      <c r="E3" s="296"/>
      <c r="F3" s="296"/>
      <c r="AF3" s="19" t="s">
        <v>132</v>
      </c>
    </row>
    <row r="4" spans="1:32" ht="18" customHeight="1">
      <c r="A4" s="19">
        <v>2</v>
      </c>
      <c r="B4" s="19" t="s">
        <v>109</v>
      </c>
      <c r="E4" s="85"/>
      <c r="F4" s="82"/>
      <c r="AF4" s="19" t="s">
        <v>67</v>
      </c>
    </row>
    <row r="5" spans="1:32" ht="18" customHeight="1">
      <c r="A5" s="19">
        <v>3</v>
      </c>
      <c r="B5" s="19" t="s">
        <v>110</v>
      </c>
      <c r="E5" s="85"/>
      <c r="F5" s="82"/>
      <c r="AF5" s="19" t="s">
        <v>133</v>
      </c>
    </row>
    <row r="6" spans="1:32" ht="40.5" customHeight="1">
      <c r="A6" s="19">
        <v>4</v>
      </c>
      <c r="B6" s="19" t="s">
        <v>95</v>
      </c>
      <c r="E6" s="296"/>
      <c r="F6" s="296"/>
      <c r="G6" s="38" t="s">
        <v>235</v>
      </c>
      <c r="H6" s="168"/>
      <c r="AF6" s="19" t="s">
        <v>134</v>
      </c>
    </row>
    <row r="7" spans="1:32" ht="18" customHeight="1">
      <c r="A7" s="19">
        <v>5</v>
      </c>
      <c r="B7" s="19" t="s">
        <v>111</v>
      </c>
      <c r="E7" s="163"/>
      <c r="F7" s="118" t="s">
        <v>233</v>
      </c>
      <c r="G7" s="187" t="s">
        <v>234</v>
      </c>
      <c r="AF7" s="19" t="s">
        <v>135</v>
      </c>
    </row>
    <row r="8" spans="1:32" ht="47.25" customHeight="1">
      <c r="A8" s="19">
        <v>6</v>
      </c>
      <c r="B8" s="19" t="s">
        <v>112</v>
      </c>
      <c r="E8" s="305"/>
      <c r="F8" s="306"/>
      <c r="G8" s="161" t="s">
        <v>183</v>
      </c>
      <c r="H8" s="169"/>
      <c r="M8" s="304">
        <f>IF(H9="","",CONCATENATE("File an Application for Condonation of Delay in filing of the Appeal by ",H9," Days with reasons for Late filing of the AppeaL."))</f>
      </c>
      <c r="N8" s="304"/>
      <c r="O8" s="304"/>
      <c r="P8" s="304"/>
      <c r="Q8" s="304"/>
      <c r="AF8" s="19" t="s">
        <v>136</v>
      </c>
    </row>
    <row r="9" spans="1:12" ht="18" customHeight="1">
      <c r="A9" s="19">
        <v>7</v>
      </c>
      <c r="B9" s="19" t="s">
        <v>113</v>
      </c>
      <c r="F9" s="85"/>
      <c r="G9" s="162" t="s">
        <v>184</v>
      </c>
      <c r="H9" s="167">
        <f>IF((H8-F10)-60&lt;=0,"",(H8-F10)-60)</f>
      </c>
      <c r="I9" t="s">
        <v>106</v>
      </c>
      <c r="J9" t="s">
        <v>141</v>
      </c>
      <c r="L9" t="s">
        <v>139</v>
      </c>
    </row>
    <row r="10" spans="1:35" ht="26.25" customHeight="1">
      <c r="A10" s="19">
        <v>8</v>
      </c>
      <c r="B10" s="19" t="s">
        <v>114</v>
      </c>
      <c r="F10" s="85"/>
      <c r="G10" s="106" t="s">
        <v>211</v>
      </c>
      <c r="H10" s="155">
        <f>IF(ROUNDUP(F23*0.1%,0)&lt;=100,100,IF(ROUNDUP(F23*0.1%,0)&gt;=1000,1000,ROUNDUP(F23*0.1%,0)))+25+5</f>
        <v>154</v>
      </c>
      <c r="I10" t="s">
        <v>152</v>
      </c>
      <c r="J10" t="s">
        <v>143</v>
      </c>
      <c r="L10" t="s">
        <v>151</v>
      </c>
      <c r="AF10" t="s">
        <v>317</v>
      </c>
      <c r="AG10" s="19" t="s">
        <v>295</v>
      </c>
      <c r="AH10" t="s">
        <v>316</v>
      </c>
      <c r="AI10" t="s">
        <v>317</v>
      </c>
    </row>
    <row r="11" spans="1:35" ht="18" customHeight="1">
      <c r="A11" s="19">
        <v>9</v>
      </c>
      <c r="B11" s="19" t="s">
        <v>115</v>
      </c>
      <c r="F11" s="85"/>
      <c r="I11" t="s">
        <v>153</v>
      </c>
      <c r="J11" t="s">
        <v>144</v>
      </c>
      <c r="L11" t="s">
        <v>140</v>
      </c>
      <c r="AF11" t="s">
        <v>318</v>
      </c>
      <c r="AG11" s="183">
        <v>39904</v>
      </c>
      <c r="AH11" s="183">
        <v>40268</v>
      </c>
      <c r="AI11" t="s">
        <v>318</v>
      </c>
    </row>
    <row r="12" spans="1:35" ht="18" customHeight="1">
      <c r="A12" s="19">
        <v>10</v>
      </c>
      <c r="B12" s="19" t="s">
        <v>116</v>
      </c>
      <c r="D12" s="19" t="s">
        <v>137</v>
      </c>
      <c r="E12" s="153"/>
      <c r="F12" s="153"/>
      <c r="G12" s="154"/>
      <c r="I12" t="s">
        <v>154</v>
      </c>
      <c r="J12" t="s">
        <v>145</v>
      </c>
      <c r="L12" t="s">
        <v>8</v>
      </c>
      <c r="AF12" t="s">
        <v>319</v>
      </c>
      <c r="AG12" s="183">
        <v>40269</v>
      </c>
      <c r="AH12" s="183">
        <v>40633</v>
      </c>
      <c r="AI12" t="s">
        <v>319</v>
      </c>
    </row>
    <row r="13" spans="1:35" ht="25.5">
      <c r="A13" s="19">
        <v>11</v>
      </c>
      <c r="B13" s="32" t="s">
        <v>124</v>
      </c>
      <c r="C13" s="33"/>
      <c r="D13" s="87" t="s">
        <v>182</v>
      </c>
      <c r="E13" s="86" t="s">
        <v>31</v>
      </c>
      <c r="F13" s="86" t="s">
        <v>177</v>
      </c>
      <c r="I13" t="s">
        <v>155</v>
      </c>
      <c r="J13" t="s">
        <v>146</v>
      </c>
      <c r="AF13" t="s">
        <v>320</v>
      </c>
      <c r="AG13" s="183">
        <v>40634</v>
      </c>
      <c r="AH13" s="183">
        <f aca="true" t="shared" si="0" ref="AH13:AH18">EOMONTH(AG13,11)</f>
        <v>40999</v>
      </c>
      <c r="AI13" t="s">
        <v>320</v>
      </c>
    </row>
    <row r="14" spans="2:35" ht="18" customHeight="1">
      <c r="B14" s="37" t="s">
        <v>181</v>
      </c>
      <c r="C14" s="33"/>
      <c r="D14" s="164">
        <v>123451</v>
      </c>
      <c r="E14" s="164">
        <v>0</v>
      </c>
      <c r="F14" s="198">
        <f>D14-E14</f>
        <v>123451</v>
      </c>
      <c r="H14" s="199"/>
      <c r="I14" t="s">
        <v>8</v>
      </c>
      <c r="J14" t="s">
        <v>147</v>
      </c>
      <c r="AF14" t="s">
        <v>293</v>
      </c>
      <c r="AG14" s="183">
        <v>41000</v>
      </c>
      <c r="AH14" s="183">
        <f t="shared" si="0"/>
        <v>41364</v>
      </c>
      <c r="AI14" t="s">
        <v>293</v>
      </c>
    </row>
    <row r="15" spans="2:35" ht="18" customHeight="1">
      <c r="B15" s="34" t="s">
        <v>35</v>
      </c>
      <c r="C15" s="35"/>
      <c r="D15" s="164"/>
      <c r="E15" s="164"/>
      <c r="F15" s="198">
        <f aca="true" t="shared" si="1" ref="F15:F22">D15-E15</f>
        <v>0</v>
      </c>
      <c r="H15" s="199"/>
      <c r="J15" t="s">
        <v>142</v>
      </c>
      <c r="AF15" t="s">
        <v>314</v>
      </c>
      <c r="AG15" s="183">
        <v>41365</v>
      </c>
      <c r="AH15" s="183">
        <f t="shared" si="0"/>
        <v>41729</v>
      </c>
      <c r="AI15" t="s">
        <v>314</v>
      </c>
    </row>
    <row r="16" spans="2:35" ht="18" customHeight="1">
      <c r="B16" s="34" t="s">
        <v>36</v>
      </c>
      <c r="C16" s="35"/>
      <c r="D16" s="164"/>
      <c r="E16" s="164"/>
      <c r="F16" s="198">
        <f t="shared" si="1"/>
        <v>0</v>
      </c>
      <c r="H16" s="199"/>
      <c r="J16" t="s">
        <v>148</v>
      </c>
      <c r="AF16" t="s">
        <v>321</v>
      </c>
      <c r="AG16" s="183">
        <v>41730</v>
      </c>
      <c r="AH16" s="183">
        <f t="shared" si="0"/>
        <v>42094</v>
      </c>
      <c r="AI16" t="s">
        <v>321</v>
      </c>
    </row>
    <row r="17" spans="2:35" ht="18" customHeight="1">
      <c r="B17" s="34" t="s">
        <v>37</v>
      </c>
      <c r="C17" s="35"/>
      <c r="D17" s="164"/>
      <c r="E17" s="164"/>
      <c r="F17" s="198">
        <f t="shared" si="1"/>
        <v>0</v>
      </c>
      <c r="H17" s="199"/>
      <c r="J17" t="s">
        <v>149</v>
      </c>
      <c r="AF17" t="s">
        <v>322</v>
      </c>
      <c r="AG17" s="183">
        <v>42095</v>
      </c>
      <c r="AH17" s="183">
        <f t="shared" si="0"/>
        <v>42460</v>
      </c>
      <c r="AI17" t="s">
        <v>322</v>
      </c>
    </row>
    <row r="18" spans="2:35" ht="18" customHeight="1">
      <c r="B18" s="36" t="s">
        <v>178</v>
      </c>
      <c r="C18" s="35"/>
      <c r="D18" s="164"/>
      <c r="E18" s="164"/>
      <c r="F18" s="198">
        <f t="shared" si="1"/>
        <v>0</v>
      </c>
      <c r="H18" s="199"/>
      <c r="AF18" t="s">
        <v>323</v>
      </c>
      <c r="AG18" s="183">
        <v>42461</v>
      </c>
      <c r="AH18" s="183">
        <f t="shared" si="0"/>
        <v>42825</v>
      </c>
      <c r="AI18" t="s">
        <v>323</v>
      </c>
    </row>
    <row r="19" spans="2:10" ht="18" customHeight="1">
      <c r="B19" s="36" t="s">
        <v>38</v>
      </c>
      <c r="C19" s="35"/>
      <c r="D19" s="164">
        <v>0</v>
      </c>
      <c r="E19" s="164">
        <v>0</v>
      </c>
      <c r="F19" s="198">
        <f t="shared" si="1"/>
        <v>0</v>
      </c>
      <c r="H19" s="199"/>
      <c r="J19" t="s">
        <v>150</v>
      </c>
    </row>
    <row r="20" spans="2:8" ht="18" customHeight="1">
      <c r="B20" s="36" t="s">
        <v>38</v>
      </c>
      <c r="C20" s="35"/>
      <c r="D20" s="164"/>
      <c r="E20" s="164"/>
      <c r="F20" s="198">
        <f t="shared" si="1"/>
        <v>0</v>
      </c>
      <c r="H20" s="199"/>
    </row>
    <row r="21" spans="2:10" ht="18" customHeight="1">
      <c r="B21" s="36" t="s">
        <v>180</v>
      </c>
      <c r="C21" s="35"/>
      <c r="D21" s="164"/>
      <c r="E21" s="164"/>
      <c r="F21" s="198">
        <f t="shared" si="1"/>
        <v>0</v>
      </c>
      <c r="H21" s="199"/>
      <c r="J21" t="s">
        <v>8</v>
      </c>
    </row>
    <row r="22" spans="2:8" ht="18" customHeight="1">
      <c r="B22" s="34" t="s">
        <v>39</v>
      </c>
      <c r="C22" s="35"/>
      <c r="D22" s="164"/>
      <c r="E22" s="164"/>
      <c r="F22" s="198">
        <f t="shared" si="1"/>
        <v>0</v>
      </c>
      <c r="H22" s="199"/>
    </row>
    <row r="23" spans="2:8" ht="18" customHeight="1">
      <c r="B23" s="34" t="s">
        <v>120</v>
      </c>
      <c r="C23" s="35"/>
      <c r="D23" s="165">
        <f>SUM(D14:D22)</f>
        <v>123451</v>
      </c>
      <c r="E23" s="165">
        <f>SUM(E14:E22)</f>
        <v>0</v>
      </c>
      <c r="F23" s="198">
        <f>SUM(F14:F22)</f>
        <v>123451</v>
      </c>
      <c r="H23" s="199"/>
    </row>
    <row r="24" spans="1:13" ht="21" customHeight="1" thickBot="1">
      <c r="A24" s="19">
        <v>12</v>
      </c>
      <c r="B24" s="19" t="s">
        <v>98</v>
      </c>
      <c r="C24" s="19"/>
      <c r="D24" s="19"/>
      <c r="E24" s="166" t="s">
        <v>325</v>
      </c>
      <c r="F24" s="84"/>
      <c r="G24" s="19"/>
      <c r="H24" s="19"/>
      <c r="I24" s="19"/>
      <c r="J24" s="19"/>
      <c r="K24" s="19"/>
      <c r="L24" s="19"/>
      <c r="M24" s="19"/>
    </row>
    <row r="25" spans="2:8" ht="18" customHeight="1">
      <c r="B25" s="19" t="s">
        <v>117</v>
      </c>
      <c r="C25" s="19"/>
      <c r="D25" s="19"/>
      <c r="E25" s="19"/>
      <c r="F25" s="19" t="s">
        <v>49</v>
      </c>
      <c r="G25" s="302">
        <f>D23</f>
        <v>123451</v>
      </c>
      <c r="H25" s="303"/>
    </row>
    <row r="26" spans="2:8" ht="18" customHeight="1">
      <c r="B26" s="19" t="s">
        <v>43</v>
      </c>
      <c r="C26" s="19"/>
      <c r="D26" s="19"/>
      <c r="E26" s="19"/>
      <c r="F26" s="19" t="s">
        <v>49</v>
      </c>
      <c r="G26" s="297">
        <f>IF(F23&lt;=0,-F23,"")</f>
      </c>
      <c r="H26" s="298"/>
    </row>
    <row r="27" spans="2:8" ht="18" customHeight="1">
      <c r="B27" s="19" t="s">
        <v>40</v>
      </c>
      <c r="C27" s="19"/>
      <c r="D27" s="19"/>
      <c r="E27" s="19"/>
      <c r="F27" s="19" t="s">
        <v>49</v>
      </c>
      <c r="G27" s="297">
        <f>IF(F23&gt;=0,F23,"")</f>
        <v>123451</v>
      </c>
      <c r="H27" s="298"/>
    </row>
    <row r="28" spans="2:8" ht="18" customHeight="1">
      <c r="B28" s="19" t="s">
        <v>118</v>
      </c>
      <c r="C28" s="19"/>
      <c r="D28" s="19"/>
      <c r="E28" s="19"/>
      <c r="F28" s="19" t="s">
        <v>49</v>
      </c>
      <c r="G28" s="297"/>
      <c r="H28" s="298"/>
    </row>
    <row r="29" spans="2:8" ht="18" customHeight="1">
      <c r="B29" s="19" t="s">
        <v>44</v>
      </c>
      <c r="C29" s="19"/>
      <c r="D29" s="19"/>
      <c r="E29" s="19"/>
      <c r="F29" s="19" t="s">
        <v>49</v>
      </c>
      <c r="G29" s="297"/>
      <c r="H29" s="298"/>
    </row>
    <row r="30" spans="2:8" ht="18" customHeight="1">
      <c r="B30" s="19" t="s">
        <v>45</v>
      </c>
      <c r="C30" s="19"/>
      <c r="D30" s="19"/>
      <c r="E30" s="19"/>
      <c r="F30" s="19" t="s">
        <v>49</v>
      </c>
      <c r="G30" s="297"/>
      <c r="H30" s="298"/>
    </row>
    <row r="31" spans="2:8" ht="18" customHeight="1">
      <c r="B31" s="19" t="s">
        <v>119</v>
      </c>
      <c r="C31" s="19"/>
      <c r="D31" s="19"/>
      <c r="E31" s="19"/>
      <c r="F31" s="19" t="s">
        <v>49</v>
      </c>
      <c r="G31" s="297"/>
      <c r="H31" s="298"/>
    </row>
    <row r="32" spans="2:8" ht="18" customHeight="1">
      <c r="B32" s="19" t="s">
        <v>47</v>
      </c>
      <c r="C32" s="19"/>
      <c r="D32" s="19"/>
      <c r="E32" s="19"/>
      <c r="F32" s="19" t="s">
        <v>49</v>
      </c>
      <c r="G32" s="297"/>
      <c r="H32" s="298"/>
    </row>
    <row r="33" spans="2:8" ht="18" customHeight="1">
      <c r="B33" s="19" t="s">
        <v>48</v>
      </c>
      <c r="C33" s="19"/>
      <c r="D33" s="19"/>
      <c r="E33" s="19"/>
      <c r="F33" s="19" t="s">
        <v>49</v>
      </c>
      <c r="G33" s="297"/>
      <c r="H33" s="298"/>
    </row>
    <row r="35" ht="13.5" thickBot="1"/>
    <row r="36" spans="2:8" ht="18" customHeight="1" thickBot="1">
      <c r="B36" s="6" t="s">
        <v>54</v>
      </c>
      <c r="G36" s="302"/>
      <c r="H36" s="303"/>
    </row>
    <row r="37" spans="2:8" ht="18" customHeight="1" thickBot="1">
      <c r="B37" s="6" t="s">
        <v>55</v>
      </c>
      <c r="G37" s="302">
        <v>0</v>
      </c>
      <c r="H37" s="303"/>
    </row>
    <row r="38" spans="2:8" ht="18" customHeight="1" thickBot="1">
      <c r="B38" s="6" t="s">
        <v>56</v>
      </c>
      <c r="G38" s="302">
        <v>0</v>
      </c>
      <c r="H38" s="303"/>
    </row>
    <row r="39" spans="2:8" ht="18" customHeight="1">
      <c r="B39" s="6" t="s">
        <v>57</v>
      </c>
      <c r="G39" s="302">
        <f>D23-G36-G37-G38</f>
        <v>123451</v>
      </c>
      <c r="H39" s="303"/>
    </row>
    <row r="41" spans="2:8" ht="18" customHeight="1">
      <c r="B41" s="6" t="s">
        <v>121</v>
      </c>
      <c r="F41" s="311">
        <f>F11</f>
        <v>0</v>
      </c>
      <c r="G41" s="311"/>
      <c r="H41" s="311"/>
    </row>
    <row r="42" spans="2:8" ht="18" customHeight="1">
      <c r="B42" s="6" t="s">
        <v>122</v>
      </c>
      <c r="F42" s="311" t="s">
        <v>174</v>
      </c>
      <c r="G42" s="311"/>
      <c r="H42" s="311"/>
    </row>
    <row r="44" ht="12.75">
      <c r="B44" s="22" t="s">
        <v>123</v>
      </c>
    </row>
    <row r="45" spans="2:8" ht="12.75">
      <c r="B45" s="312" t="s">
        <v>306</v>
      </c>
      <c r="C45" s="312"/>
      <c r="D45" s="312"/>
      <c r="E45" s="312"/>
      <c r="F45" s="312"/>
      <c r="G45" s="312"/>
      <c r="H45" s="312"/>
    </row>
    <row r="46" spans="2:8" ht="12.75">
      <c r="B46" s="312"/>
      <c r="C46" s="312"/>
      <c r="D46" s="312"/>
      <c r="E46" s="312"/>
      <c r="F46" s="312"/>
      <c r="G46" s="312"/>
      <c r="H46" s="312"/>
    </row>
    <row r="47" spans="2:8" ht="12.75">
      <c r="B47" s="312"/>
      <c r="C47" s="312"/>
      <c r="D47" s="312"/>
      <c r="E47" s="312"/>
      <c r="F47" s="312"/>
      <c r="G47" s="312"/>
      <c r="H47" s="312"/>
    </row>
    <row r="48" spans="2:8" ht="12.75">
      <c r="B48" s="312"/>
      <c r="C48" s="312"/>
      <c r="D48" s="312"/>
      <c r="E48" s="312"/>
      <c r="F48" s="312"/>
      <c r="G48" s="312"/>
      <c r="H48" s="312"/>
    </row>
    <row r="49" spans="2:8" ht="12.75">
      <c r="B49" s="312"/>
      <c r="C49" s="312"/>
      <c r="D49" s="312"/>
      <c r="E49" s="312"/>
      <c r="F49" s="312"/>
      <c r="G49" s="312"/>
      <c r="H49" s="312"/>
    </row>
    <row r="50" spans="2:8" ht="12.75">
      <c r="B50" s="312"/>
      <c r="C50" s="312"/>
      <c r="D50" s="312"/>
      <c r="E50" s="312"/>
      <c r="F50" s="312"/>
      <c r="G50" s="312"/>
      <c r="H50" s="312"/>
    </row>
    <row r="51" spans="2:8" ht="12.75">
      <c r="B51" s="312"/>
      <c r="C51" s="312"/>
      <c r="D51" s="312"/>
      <c r="E51" s="312"/>
      <c r="F51" s="312"/>
      <c r="G51" s="312"/>
      <c r="H51" s="312"/>
    </row>
    <row r="52" spans="2:8" ht="12.75">
      <c r="B52" s="312"/>
      <c r="C52" s="312"/>
      <c r="D52" s="312"/>
      <c r="E52" s="312"/>
      <c r="F52" s="312"/>
      <c r="G52" s="312"/>
      <c r="H52" s="312"/>
    </row>
    <row r="53" spans="2:8" ht="12.75">
      <c r="B53" s="312"/>
      <c r="C53" s="312"/>
      <c r="D53" s="312"/>
      <c r="E53" s="312"/>
      <c r="F53" s="312"/>
      <c r="G53" s="312"/>
      <c r="H53" s="312"/>
    </row>
    <row r="54" spans="2:8" ht="12.75">
      <c r="B54" s="312"/>
      <c r="C54" s="312"/>
      <c r="D54" s="312"/>
      <c r="E54" s="312"/>
      <c r="F54" s="312"/>
      <c r="G54" s="312"/>
      <c r="H54" s="312"/>
    </row>
    <row r="56" ht="12.75">
      <c r="B56" t="s">
        <v>125</v>
      </c>
    </row>
    <row r="57" spans="5:6" ht="12.75">
      <c r="E57" s="12" t="s">
        <v>129</v>
      </c>
      <c r="F57" s="12" t="s">
        <v>60</v>
      </c>
    </row>
    <row r="58" spans="2:6" ht="18" customHeight="1">
      <c r="B58" s="19" t="s">
        <v>126</v>
      </c>
      <c r="E58" s="25" t="s">
        <v>156</v>
      </c>
      <c r="F58" s="181">
        <f>F16</f>
        <v>0</v>
      </c>
    </row>
    <row r="59" spans="2:6" ht="18" customHeight="1">
      <c r="B59" s="19" t="s">
        <v>126</v>
      </c>
      <c r="E59" s="25" t="s">
        <v>157</v>
      </c>
      <c r="F59" s="181">
        <f>F17</f>
        <v>0</v>
      </c>
    </row>
    <row r="60" spans="2:6" ht="18" customHeight="1">
      <c r="B60" s="19" t="s">
        <v>127</v>
      </c>
      <c r="E60" s="25" t="s">
        <v>158</v>
      </c>
      <c r="F60" s="181">
        <f>F19</f>
        <v>0</v>
      </c>
    </row>
    <row r="61" ht="18" customHeight="1">
      <c r="B61" s="19"/>
    </row>
    <row r="62" spans="2:6" ht="18" customHeight="1">
      <c r="B62" s="121" t="s">
        <v>291</v>
      </c>
      <c r="E62" s="309"/>
      <c r="F62" s="310"/>
    </row>
    <row r="63" spans="2:6" ht="18" customHeight="1">
      <c r="B63" s="19" t="s">
        <v>131</v>
      </c>
      <c r="E63" s="171"/>
      <c r="F63" s="83"/>
    </row>
    <row r="64" spans="2:6" ht="18" customHeight="1">
      <c r="B64" s="19" t="s">
        <v>71</v>
      </c>
      <c r="E64" s="172"/>
      <c r="F64" s="83"/>
    </row>
    <row r="65" spans="2:18" ht="18" customHeight="1">
      <c r="B65" s="19" t="s">
        <v>130</v>
      </c>
      <c r="E65" s="170"/>
      <c r="F65" s="83"/>
      <c r="Q65" s="182"/>
      <c r="R65" s="182"/>
    </row>
    <row r="66" spans="2:18" ht="15.75">
      <c r="B66" s="19" t="s">
        <v>307</v>
      </c>
      <c r="E66" s="196">
        <f>H10</f>
        <v>154</v>
      </c>
      <c r="F66" s="189" t="s">
        <v>315</v>
      </c>
      <c r="Q66" s="182"/>
      <c r="R66" s="182"/>
    </row>
    <row r="67" spans="2:18" ht="14.25">
      <c r="B67" s="19" t="s">
        <v>308</v>
      </c>
      <c r="E67" s="313" t="s">
        <v>309</v>
      </c>
      <c r="F67" s="313"/>
      <c r="Q67" s="182"/>
      <c r="R67" s="182"/>
    </row>
    <row r="68" spans="2:18" ht="14.25">
      <c r="B68" s="190" t="s">
        <v>327</v>
      </c>
      <c r="D68" s="29"/>
      <c r="E68" s="197">
        <f>ROUNDUP(D14*0.1,-1)</f>
        <v>12350</v>
      </c>
      <c r="F68" s="189" t="s">
        <v>315</v>
      </c>
      <c r="Q68" s="182"/>
      <c r="R68" s="182"/>
    </row>
    <row r="69" spans="2:18" ht="14.25">
      <c r="B69" s="121" t="s">
        <v>328</v>
      </c>
      <c r="D69" s="30"/>
      <c r="E69" s="313" t="s">
        <v>309</v>
      </c>
      <c r="F69" s="313"/>
      <c r="Q69" s="182"/>
      <c r="R69" s="182"/>
    </row>
    <row r="70" spans="3:18" ht="12.75">
      <c r="C70" s="21"/>
      <c r="D70" s="30"/>
      <c r="E70" s="30"/>
      <c r="N70" s="90"/>
      <c r="O70" s="90"/>
      <c r="P70" s="90"/>
      <c r="Q70" s="182"/>
      <c r="R70" s="182"/>
    </row>
    <row r="71" spans="4:18" ht="18">
      <c r="D71" s="100"/>
      <c r="N71" s="90"/>
      <c r="O71" s="90"/>
      <c r="P71" s="90"/>
      <c r="Q71" s="182"/>
      <c r="R71" s="182"/>
    </row>
    <row r="72" spans="14:18" ht="12.75">
      <c r="N72" s="90"/>
      <c r="O72" s="90"/>
      <c r="P72" s="90"/>
      <c r="Q72" s="182"/>
      <c r="R72" s="182"/>
    </row>
    <row r="73" spans="14:18" ht="12.75">
      <c r="N73" s="90"/>
      <c r="O73" s="90"/>
      <c r="P73" s="90"/>
      <c r="Q73" s="182"/>
      <c r="R73" s="182"/>
    </row>
    <row r="74" spans="14:18" ht="12.75">
      <c r="N74" s="90"/>
      <c r="O74" s="90"/>
      <c r="P74" s="90"/>
      <c r="Q74" s="182"/>
      <c r="R74" s="182"/>
    </row>
    <row r="75" spans="2:17" ht="18" customHeight="1">
      <c r="B75" s="90" t="s">
        <v>191</v>
      </c>
      <c r="E75" s="299" t="s">
        <v>259</v>
      </c>
      <c r="F75" s="300"/>
      <c r="G75" s="84"/>
      <c r="N75" s="90"/>
      <c r="O75" s="90"/>
      <c r="P75" s="90"/>
      <c r="Q75" s="90"/>
    </row>
    <row r="76" spans="2:17" ht="18" customHeight="1">
      <c r="B76" s="90" t="s">
        <v>192</v>
      </c>
      <c r="E76" s="301" t="str">
        <f>VLOOKUP(E75,B86:G93,2,0)</f>
        <v>Sales Tax Practitioners</v>
      </c>
      <c r="F76" s="301"/>
      <c r="G76" s="84"/>
      <c r="N76" s="90"/>
      <c r="O76" s="90"/>
      <c r="P76" s="90"/>
      <c r="Q76" s="90"/>
    </row>
    <row r="77" spans="2:17" ht="18" customHeight="1">
      <c r="B77" s="90" t="s">
        <v>244</v>
      </c>
      <c r="E77" s="301" t="str">
        <f>VLOOKUP(E75,B86:G93,3,0)</f>
        <v>M2270 / M3082</v>
      </c>
      <c r="F77" s="301"/>
      <c r="G77" s="84"/>
      <c r="N77" s="90"/>
      <c r="O77" s="90"/>
      <c r="P77" s="90"/>
      <c r="Q77" s="90"/>
    </row>
    <row r="78" spans="2:17" ht="18" customHeight="1">
      <c r="B78" s="90" t="s">
        <v>240</v>
      </c>
      <c r="E78" s="201" t="s">
        <v>334</v>
      </c>
      <c r="F78" s="84"/>
      <c r="G78" s="84"/>
      <c r="N78" s="90"/>
      <c r="O78" s="90"/>
      <c r="P78" s="90"/>
      <c r="Q78" s="90"/>
    </row>
    <row r="79" spans="2:17" ht="18" customHeight="1">
      <c r="B79" s="90" t="s">
        <v>193</v>
      </c>
      <c r="E79" s="307" t="str">
        <f>VLOOKUP(E75,B86:G93,5,0)</f>
        <v>9821123418 / 9769113358</v>
      </c>
      <c r="F79" s="307"/>
      <c r="G79" s="200"/>
      <c r="N79" s="90"/>
      <c r="O79" s="90"/>
      <c r="P79" s="90"/>
      <c r="Q79" s="90"/>
    </row>
    <row r="80" spans="2:17" ht="18" customHeight="1">
      <c r="B80" s="90" t="s">
        <v>194</v>
      </c>
      <c r="E80" s="308" t="str">
        <f>VLOOKUP(E75,B86:G93,4,0)</f>
        <v>imashwintanna@gmail.com / bmshah5@gmail.com</v>
      </c>
      <c r="F80" s="308"/>
      <c r="G80" s="308"/>
      <c r="N80" s="90"/>
      <c r="O80" s="90"/>
      <c r="P80" s="90"/>
      <c r="Q80" s="90"/>
    </row>
    <row r="81" spans="2:17" ht="18" customHeight="1">
      <c r="B81" s="90" t="s">
        <v>199</v>
      </c>
      <c r="E81" s="193"/>
      <c r="F81" s="84"/>
      <c r="G81" s="84"/>
      <c r="N81" s="90"/>
      <c r="O81" s="90"/>
      <c r="P81" s="90"/>
      <c r="Q81" s="90"/>
    </row>
    <row r="82" spans="14:17" ht="12.75">
      <c r="N82" s="90"/>
      <c r="O82" s="90"/>
      <c r="P82" s="90"/>
      <c r="Q82" s="90"/>
    </row>
    <row r="83" ht="12.75" hidden="1"/>
    <row r="84" spans="1:8" ht="26.25" hidden="1">
      <c r="A84" s="148" t="s">
        <v>263</v>
      </c>
      <c r="B84" s="148" t="s">
        <v>245</v>
      </c>
      <c r="C84" s="148" t="s">
        <v>246</v>
      </c>
      <c r="D84" s="148" t="s">
        <v>247</v>
      </c>
      <c r="E84" s="148" t="s">
        <v>248</v>
      </c>
      <c r="F84" s="148" t="s">
        <v>249</v>
      </c>
      <c r="H84" s="174"/>
    </row>
    <row r="85" ht="12.75" hidden="1"/>
    <row r="86" spans="1:38" ht="39" hidden="1">
      <c r="A86" s="149">
        <v>1</v>
      </c>
      <c r="B86" s="179" t="s">
        <v>310</v>
      </c>
      <c r="C86" s="150" t="s">
        <v>196</v>
      </c>
      <c r="D86" s="175" t="s">
        <v>311</v>
      </c>
      <c r="E86" s="176" t="s">
        <v>312</v>
      </c>
      <c r="F86" s="175" t="s">
        <v>313</v>
      </c>
      <c r="G86" s="120" t="str">
        <f>CONCATENATE("I ",B86," do hereby state that I am a Chartered Accountant holding Membership No. ",D86," of Institute of Chartered Accountants of India.")</f>
        <v>I CA. Mukesh K. Gohel do hereby state that I am a Chartered Accountant holding Membership No. 038823 of Institute of Chartered Accountants of India.</v>
      </c>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row>
    <row r="87" spans="1:38" ht="26.25" hidden="1">
      <c r="A87" s="149">
        <v>2</v>
      </c>
      <c r="B87" s="179" t="s">
        <v>250</v>
      </c>
      <c r="C87" s="150" t="s">
        <v>195</v>
      </c>
      <c r="D87" s="175" t="s">
        <v>285</v>
      </c>
      <c r="E87" s="176" t="s">
        <v>251</v>
      </c>
      <c r="F87" s="177">
        <v>9769113358</v>
      </c>
      <c r="G87" s="120" t="str">
        <f>CONCATENATE("I ",B87," do hereby state that I am a Sales Tax Practitioner duly enrolled with the Commissioner of Sales Tax holding Roll No. ",D87,".")</f>
        <v>I Bharat M. Shah do hereby state that I am a Sales Tax Practitioner duly enrolled with the Commissioner of Sales Tax holding Roll No. M3082.</v>
      </c>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row>
    <row r="88" spans="1:38" ht="39" hidden="1">
      <c r="A88" s="149">
        <v>3</v>
      </c>
      <c r="B88" s="179" t="s">
        <v>252</v>
      </c>
      <c r="C88" s="151" t="s">
        <v>231</v>
      </c>
      <c r="D88" s="175" t="s">
        <v>286</v>
      </c>
      <c r="E88" s="176" t="s">
        <v>253</v>
      </c>
      <c r="F88" s="177">
        <v>9769113359</v>
      </c>
      <c r="G88" s="120" t="str">
        <f>CONCATENATE("I ",B88," do hereby state that I am A Legal Practitioner duly enrolled with the Bar Council of Maharashtra Holding Membership No. ",D88,".")</f>
        <v>I Adv. Ankit B. Shah do hereby state that I am A Legal Practitioner duly enrolled with the Bar Council of Maharashtra Holding Membership No. MAH/5746.</v>
      </c>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row>
    <row r="89" spans="1:38" ht="66" hidden="1">
      <c r="A89" s="149">
        <v>4</v>
      </c>
      <c r="B89" s="178" t="s">
        <v>329</v>
      </c>
      <c r="C89" s="151" t="s">
        <v>330</v>
      </c>
      <c r="D89" s="175" t="s">
        <v>331</v>
      </c>
      <c r="E89" s="176" t="s">
        <v>332</v>
      </c>
      <c r="F89" s="175" t="s">
        <v>333</v>
      </c>
      <c r="G89" s="120" t="str">
        <f>CONCATENATE(G88," and ",G87)</f>
        <v>I Adv. Ankit B. Shah do hereby state that I am A Legal Practitioner duly enrolled with the Bar Council of Maharashtra Holding Membership No. MAH/5746. and I Bharat M. Shah do hereby state that I am a Sales Tax Practitioner duly enrolled with the Commissioner of Sales Tax holding Roll No. M3082.</v>
      </c>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row>
    <row r="90" spans="1:38" ht="66" hidden="1">
      <c r="A90" s="149">
        <v>5</v>
      </c>
      <c r="B90" s="179" t="s">
        <v>292</v>
      </c>
      <c r="C90" s="150" t="s">
        <v>237</v>
      </c>
      <c r="D90" s="175" t="s">
        <v>287</v>
      </c>
      <c r="E90" s="176" t="s">
        <v>239</v>
      </c>
      <c r="F90" s="177" t="s">
        <v>238</v>
      </c>
      <c r="G90" s="120" t="str">
        <f>CONCATENATE(G86," and ",G87)</f>
        <v>I CA. Mukesh K. Gohel do hereby state that I am a Chartered Accountant holding Membership No. 038823 of Institute of Chartered Accountants of India. and I Bharat M. Shah do hereby state that I am a Sales Tax Practitioner duly enrolled with the Commissioner of Sales Tax holding Roll No. M3082.</v>
      </c>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row>
    <row r="91" spans="1:38" ht="66" hidden="1">
      <c r="A91" s="149">
        <v>6</v>
      </c>
      <c r="B91" s="179" t="s">
        <v>254</v>
      </c>
      <c r="C91" s="151" t="s">
        <v>236</v>
      </c>
      <c r="D91" s="175" t="s">
        <v>288</v>
      </c>
      <c r="E91" s="176" t="s">
        <v>255</v>
      </c>
      <c r="F91" s="175" t="s">
        <v>256</v>
      </c>
      <c r="G91" s="120" t="str">
        <f>CONCATENATE(G87," and ",G86)</f>
        <v>I Bharat M. Shah do hereby state that I am a Sales Tax Practitioner duly enrolled with the Commissioner of Sales Tax holding Roll No. M3082. and I CA. Mukesh K. Gohel do hereby state that I am a Chartered Accountant holding Membership No. 038823 of Institute of Chartered Accountants of India.</v>
      </c>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row>
    <row r="92" spans="1:38" ht="39" hidden="1">
      <c r="A92" s="149">
        <v>7</v>
      </c>
      <c r="B92" s="179" t="s">
        <v>257</v>
      </c>
      <c r="C92" s="150" t="s">
        <v>195</v>
      </c>
      <c r="D92" s="177" t="s">
        <v>289</v>
      </c>
      <c r="E92" s="176" t="s">
        <v>258</v>
      </c>
      <c r="F92" s="178">
        <v>9821123418</v>
      </c>
      <c r="G92" s="120" t="str">
        <f>CONCATENATE("I ",B92," so hereby state that I am a Sales Tax Practitioner duly enrolled with the Commissioner of Sales Tax holding Roll No. ",D92)</f>
        <v>I Shri Ashwin Tanna so hereby state that I am a Sales Tax Practitioner duly enrolled with the Commissioner of Sales Tax holding Roll No. M2270</v>
      </c>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row>
    <row r="93" spans="1:38" ht="66" hidden="1">
      <c r="A93" s="149">
        <v>8</v>
      </c>
      <c r="B93" s="179" t="s">
        <v>259</v>
      </c>
      <c r="C93" s="150" t="s">
        <v>260</v>
      </c>
      <c r="D93" s="177" t="s">
        <v>290</v>
      </c>
      <c r="E93" s="176" t="s">
        <v>261</v>
      </c>
      <c r="F93" s="175" t="s">
        <v>262</v>
      </c>
      <c r="G93" s="180" t="str">
        <f>CONCATENATE("We ",E75," do hereby state that we are Sales Tax Practitioners duly enrolled with the Commissioner of Sales Tax holding Roll No. ",D93," respectively")</f>
        <v>We Shri Ashwin Tanna / Bharat M. Shah do hereby state that we are Sales Tax Practitioners duly enrolled with the Commissioner of Sales Tax holding Roll No. M2270 / M3082 respectively</v>
      </c>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row>
    <row r="94" ht="12.75" hidden="1"/>
  </sheetData>
  <sheetProtection selectLockedCells="1"/>
  <mergeCells count="29">
    <mergeCell ref="E79:F79"/>
    <mergeCell ref="E80:G80"/>
    <mergeCell ref="E77:F77"/>
    <mergeCell ref="E62:F62"/>
    <mergeCell ref="F41:H41"/>
    <mergeCell ref="F42:H42"/>
    <mergeCell ref="B45:H54"/>
    <mergeCell ref="E67:F67"/>
    <mergeCell ref="E69:F69"/>
    <mergeCell ref="M8:Q8"/>
    <mergeCell ref="E8:F8"/>
    <mergeCell ref="G32:H32"/>
    <mergeCell ref="G38:H38"/>
    <mergeCell ref="G37:H37"/>
    <mergeCell ref="G39:H39"/>
    <mergeCell ref="G31:H31"/>
    <mergeCell ref="G29:H29"/>
    <mergeCell ref="G27:H27"/>
    <mergeCell ref="G28:H28"/>
    <mergeCell ref="B1:F1"/>
    <mergeCell ref="E6:F6"/>
    <mergeCell ref="G26:H26"/>
    <mergeCell ref="G33:H33"/>
    <mergeCell ref="E75:F75"/>
    <mergeCell ref="E76:F76"/>
    <mergeCell ref="G30:H30"/>
    <mergeCell ref="G25:H25"/>
    <mergeCell ref="G36:H36"/>
    <mergeCell ref="E3:F3"/>
  </mergeCells>
  <dataValidations count="7">
    <dataValidation type="list" allowBlank="1" showInputMessage="1" showErrorMessage="1" sqref="E63">
      <formula1>$AF$2:$AF$8</formula1>
    </dataValidation>
    <dataValidation type="list" allowBlank="1" showInputMessage="1" showErrorMessage="1" sqref="F42:H42">
      <formula1>"Rejected, Dismissed, Partly Allowed, Not Applicable, Please Select"</formula1>
    </dataValidation>
    <dataValidation type="list" allowBlank="1" showInputMessage="1" showErrorMessage="1" sqref="E24">
      <formula1>"Please Select, Assessment Order, Appeal Order, Revision Order, Rectification Order, Order u/s 35B, Determination Order"</formula1>
    </dataValidation>
    <dataValidation type="list" allowBlank="1" showInputMessage="1" showErrorMessage="1" sqref="E3">
      <formula1>$L$9:$L$12</formula1>
    </dataValidation>
    <dataValidation type="list" allowBlank="1" showInputMessage="1" showErrorMessage="1" sqref="H6">
      <formula1>"Select,me,Firm,Company,Joint Venture,Society"</formula1>
    </dataValidation>
    <dataValidation type="list" allowBlank="1" showInputMessage="1" showErrorMessage="1" sqref="E75:F75">
      <formula1>$B$86:$B$93</formula1>
    </dataValidation>
    <dataValidation type="list" allowBlank="1" showInputMessage="1" showErrorMessage="1" sqref="E78">
      <formula1>"Please Select, Assessment Proceedings, Appeal proceeding"</formula1>
    </dataValidation>
  </dataValidations>
  <hyperlinks>
    <hyperlink ref="E80" r:id="rId1" display="bmshah5@gmail.com"/>
    <hyperlink ref="E86" r:id="rId2" display="mukesh.gohel@mkgohel.com"/>
    <hyperlink ref="E87" r:id="rId3" display="bmshah5@gmail.com"/>
    <hyperlink ref="E88" r:id="rId4" display="ankitbs@gmail.com"/>
    <hyperlink ref="E90" r:id="rId5" display="mukesh.gohel@mkgohel.com / "/>
    <hyperlink ref="E91" r:id="rId6" display="bmshah5@gmail.com"/>
    <hyperlink ref="E92" r:id="rId7" display="imashwintanna@gmail.com"/>
    <hyperlink ref="E93" r:id="rId8" display="imashwintanna@gmail.com"/>
    <hyperlink ref="E89" r:id="rId9" display="ankitbs@gmail.com"/>
  </hyperlinks>
  <printOptions/>
  <pageMargins left="0.75" right="0.75" top="1" bottom="1" header="0.5" footer="0.5"/>
  <pageSetup horizontalDpi="600" verticalDpi="600" orientation="portrait" paperSize="9" r:id="rId12"/>
  <legacyDrawing r:id="rId11"/>
</worksheet>
</file>

<file path=xl/worksheets/sheet6.xml><?xml version="1.0" encoding="utf-8"?>
<worksheet xmlns="http://schemas.openxmlformats.org/spreadsheetml/2006/main" xmlns:r="http://schemas.openxmlformats.org/officeDocument/2006/relationships">
  <sheetPr codeName="Sheet8">
    <pageSetUpPr fitToPage="1"/>
  </sheetPr>
  <dimension ref="A1:E18"/>
  <sheetViews>
    <sheetView zoomScalePageLayoutView="0" workbookViewId="0" topLeftCell="A7">
      <selection activeCell="E27" sqref="E27"/>
    </sheetView>
  </sheetViews>
  <sheetFormatPr defaultColWidth="9.140625" defaultRowHeight="12.75"/>
  <cols>
    <col min="2" max="2" width="55.00390625" style="0" customWidth="1"/>
    <col min="3" max="3" width="11.00390625" style="0" customWidth="1"/>
    <col min="4" max="4" width="12.00390625" style="0" customWidth="1"/>
    <col min="5" max="5" width="12.28125" style="0" customWidth="1"/>
  </cols>
  <sheetData>
    <row r="1" spans="1:5" ht="22.5">
      <c r="A1" s="323" t="s">
        <v>294</v>
      </c>
      <c r="B1" s="323"/>
      <c r="C1" s="323"/>
      <c r="D1" s="323"/>
      <c r="E1" s="323"/>
    </row>
    <row r="3" spans="1:5" ht="27">
      <c r="A3" s="324">
        <f>CONCATENATE('Appeal Data'!E6)</f>
      </c>
      <c r="B3" s="324"/>
      <c r="C3" s="324"/>
      <c r="D3" s="324"/>
      <c r="E3" s="324"/>
    </row>
    <row r="5" spans="1:2" ht="22.5">
      <c r="A5" s="156" t="s">
        <v>187</v>
      </c>
      <c r="B5" s="156" t="str">
        <f>CONCATENATE('Appeal Data'!E7,"V")</f>
        <v>V</v>
      </c>
    </row>
    <row r="7" spans="1:5" ht="22.5">
      <c r="A7" s="156" t="s">
        <v>295</v>
      </c>
      <c r="C7" s="160">
        <f>'Appeal Data'!E12</f>
        <v>0</v>
      </c>
      <c r="D7" s="157" t="s">
        <v>29</v>
      </c>
      <c r="E7" s="160">
        <f>'Appeal Data'!F12</f>
        <v>0</v>
      </c>
    </row>
    <row r="8" spans="1:5" ht="22.5">
      <c r="A8" s="323" t="s">
        <v>296</v>
      </c>
      <c r="B8" s="323"/>
      <c r="C8" s="323"/>
      <c r="D8" s="323"/>
      <c r="E8" s="323"/>
    </row>
    <row r="9" spans="4:5" ht="13.5">
      <c r="D9" s="158" t="s">
        <v>100</v>
      </c>
      <c r="E9" s="158" t="s">
        <v>29</v>
      </c>
    </row>
    <row r="10" spans="1:5" ht="12.75">
      <c r="A10" s="20" t="s">
        <v>297</v>
      </c>
      <c r="B10" s="325" t="s">
        <v>298</v>
      </c>
      <c r="C10" s="325"/>
      <c r="D10" s="159" t="s">
        <v>299</v>
      </c>
      <c r="E10" s="159" t="s">
        <v>299</v>
      </c>
    </row>
    <row r="11" spans="1:5" ht="49.5" customHeight="1">
      <c r="A11" s="195">
        <v>1</v>
      </c>
      <c r="B11" s="322" t="s">
        <v>300</v>
      </c>
      <c r="C11" s="322"/>
      <c r="D11" s="194">
        <v>1</v>
      </c>
      <c r="E11" s="194">
        <v>3</v>
      </c>
    </row>
    <row r="12" spans="1:5" ht="49.5" customHeight="1">
      <c r="A12" s="195">
        <v>2</v>
      </c>
      <c r="B12" s="321" t="s">
        <v>301</v>
      </c>
      <c r="C12" s="321"/>
      <c r="D12" s="194">
        <v>4</v>
      </c>
      <c r="E12" s="194">
        <v>4</v>
      </c>
    </row>
    <row r="13" spans="1:5" ht="49.5" customHeight="1">
      <c r="A13" s="195">
        <v>3</v>
      </c>
      <c r="B13" s="322" t="s">
        <v>302</v>
      </c>
      <c r="C13" s="322"/>
      <c r="D13" s="194"/>
      <c r="E13" s="194"/>
    </row>
    <row r="14" spans="1:5" ht="49.5" customHeight="1">
      <c r="A14" s="195">
        <v>4</v>
      </c>
      <c r="B14" s="322" t="s">
        <v>303</v>
      </c>
      <c r="C14" s="322"/>
      <c r="D14" s="194"/>
      <c r="E14" s="194"/>
    </row>
    <row r="15" spans="1:5" ht="49.5" customHeight="1">
      <c r="A15" s="195">
        <v>5</v>
      </c>
      <c r="B15" s="322" t="s">
        <v>304</v>
      </c>
      <c r="C15" s="322"/>
      <c r="D15" s="194"/>
      <c r="E15" s="194"/>
    </row>
    <row r="16" spans="1:5" ht="49.5" customHeight="1">
      <c r="A16" s="195">
        <v>6</v>
      </c>
      <c r="B16" s="322" t="s">
        <v>305</v>
      </c>
      <c r="C16" s="322"/>
      <c r="D16" s="194"/>
      <c r="E16" s="194"/>
    </row>
    <row r="17" spans="1:5" ht="21.75" customHeight="1">
      <c r="A17" s="318">
        <v>7</v>
      </c>
      <c r="B17" s="322" t="s">
        <v>326</v>
      </c>
      <c r="C17" s="322"/>
      <c r="D17" s="314"/>
      <c r="E17" s="316"/>
    </row>
    <row r="18" spans="1:5" ht="19.5" customHeight="1">
      <c r="A18" s="319"/>
      <c r="B18" s="320" t="str">
        <f>CONCATENATE("Amount: Rs. ",'Appeal Data'!E68,"/-","  Challan No. ",'Appeal Data'!E69)</f>
        <v>Amount: Rs. 12350/-  Challan No. 02400431202201800501</v>
      </c>
      <c r="C18" s="320"/>
      <c r="D18" s="315"/>
      <c r="E18" s="317"/>
    </row>
  </sheetData>
  <sheetProtection/>
  <mergeCells count="15">
    <mergeCell ref="A1:E1"/>
    <mergeCell ref="A3:E3"/>
    <mergeCell ref="A8:E8"/>
    <mergeCell ref="B10:C10"/>
    <mergeCell ref="B11:C11"/>
    <mergeCell ref="D17:D18"/>
    <mergeCell ref="E17:E18"/>
    <mergeCell ref="A17:A18"/>
    <mergeCell ref="B18:C18"/>
    <mergeCell ref="B12:C12"/>
    <mergeCell ref="B13:C13"/>
    <mergeCell ref="B14:C14"/>
    <mergeCell ref="B15:C15"/>
    <mergeCell ref="B16:C16"/>
    <mergeCell ref="B17:C17"/>
  </mergeCells>
  <printOptions/>
  <pageMargins left="0.7" right="0.7" top="0.75" bottom="0.75" header="0.3" footer="0.3"/>
  <pageSetup fitToHeight="1"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Sheet5"/>
  <dimension ref="A1:I32"/>
  <sheetViews>
    <sheetView view="pageBreakPreview" zoomScaleSheetLayoutView="100" zoomScalePageLayoutView="0" workbookViewId="0" topLeftCell="A1">
      <selection activeCell="F14" sqref="F14"/>
    </sheetView>
  </sheetViews>
  <sheetFormatPr defaultColWidth="6.00390625" defaultRowHeight="24.75" customHeight="1"/>
  <cols>
    <col min="1" max="1" width="33.28125" style="0" customWidth="1"/>
    <col min="2" max="2" width="7.140625" style="0" customWidth="1"/>
    <col min="3" max="3" width="15.00390625" style="0" customWidth="1"/>
    <col min="4" max="4" width="11.421875" style="0" customWidth="1"/>
    <col min="5" max="5" width="13.140625" style="0" customWidth="1"/>
    <col min="6" max="6" width="10.140625" style="0" customWidth="1"/>
    <col min="7" max="7" width="6.00390625" style="0" customWidth="1"/>
    <col min="8" max="8" width="9.7109375" style="0" customWidth="1"/>
    <col min="9" max="9" width="9.421875" style="0" customWidth="1"/>
  </cols>
  <sheetData>
    <row r="1" spans="1:9" ht="24.75" customHeight="1">
      <c r="A1" s="91"/>
      <c r="B1" s="91"/>
      <c r="C1" s="91"/>
      <c r="D1" s="91"/>
      <c r="E1" s="91"/>
      <c r="F1" s="91"/>
      <c r="G1" s="91"/>
      <c r="H1" s="91"/>
      <c r="I1" s="91"/>
    </row>
    <row r="2" spans="1:9" ht="24.75" customHeight="1">
      <c r="A2" s="124" t="s">
        <v>128</v>
      </c>
      <c r="B2" s="328">
        <f>CONCATENATE('Appeal Data'!E6)</f>
      </c>
      <c r="C2" s="328"/>
      <c r="D2" s="328"/>
      <c r="E2" s="328"/>
      <c r="F2" s="328"/>
      <c r="G2" s="328"/>
      <c r="H2" s="328"/>
      <c r="I2" s="91"/>
    </row>
    <row r="3" spans="1:9" ht="54" customHeight="1">
      <c r="A3" s="124" t="s">
        <v>264</v>
      </c>
      <c r="B3" s="328">
        <f>CONCATENATE('Appeal Data'!E8)</f>
      </c>
      <c r="C3" s="328"/>
      <c r="D3" s="328"/>
      <c r="E3" s="328"/>
      <c r="F3" s="328"/>
      <c r="G3" s="328"/>
      <c r="H3" s="328"/>
      <c r="I3" s="91"/>
    </row>
    <row r="4" spans="1:9" ht="24.75" customHeight="1">
      <c r="A4" s="92" t="s">
        <v>187</v>
      </c>
      <c r="B4" s="99">
        <f>CONCATENATE('Appeal Data'!E7)</f>
      </c>
      <c r="C4" s="91"/>
      <c r="D4" s="91"/>
      <c r="E4" s="91"/>
      <c r="F4" s="91"/>
      <c r="G4" s="91"/>
      <c r="H4" s="91"/>
      <c r="I4" s="91"/>
    </row>
    <row r="5" spans="1:9" ht="24.75" customHeight="1">
      <c r="A5" s="92" t="s">
        <v>188</v>
      </c>
      <c r="B5" s="92" t="s">
        <v>100</v>
      </c>
      <c r="C5" s="126">
        <f>CONCATENATE('Appeal Data'!E12)</f>
      </c>
      <c r="D5" s="93" t="s">
        <v>29</v>
      </c>
      <c r="E5" s="126">
        <f>CONCATENATE('Appeal Data'!F12)</f>
      </c>
      <c r="F5" s="91"/>
      <c r="G5" s="91"/>
      <c r="H5" s="91"/>
      <c r="I5" s="91"/>
    </row>
    <row r="6" spans="1:9" ht="24.75" customHeight="1">
      <c r="A6" s="92" t="s">
        <v>190</v>
      </c>
      <c r="B6" s="98" t="s">
        <v>189</v>
      </c>
      <c r="C6" s="91"/>
      <c r="D6" s="93"/>
      <c r="E6" s="91"/>
      <c r="F6" s="91"/>
      <c r="G6" s="91"/>
      <c r="H6" s="91"/>
      <c r="I6" s="91"/>
    </row>
    <row r="7" spans="1:9" ht="24.75" customHeight="1">
      <c r="A7" s="92" t="s">
        <v>191</v>
      </c>
      <c r="B7" s="98" t="str">
        <f>CONCATENATE('Appeal Data'!E75)</f>
        <v>Shri Ashwin Tanna / Bharat M. Shah</v>
      </c>
      <c r="C7" s="91"/>
      <c r="D7" s="91"/>
      <c r="E7" s="91"/>
      <c r="F7" s="91"/>
      <c r="G7" s="91"/>
      <c r="H7" s="91"/>
      <c r="I7" s="91"/>
    </row>
    <row r="8" spans="1:9" ht="24.75" customHeight="1">
      <c r="A8" s="92" t="s">
        <v>192</v>
      </c>
      <c r="B8" s="125" t="str">
        <f>CONCATENATE('Appeal Data'!E76)</f>
        <v>Sales Tax Practitioners</v>
      </c>
      <c r="C8" s="91"/>
      <c r="D8" s="91"/>
      <c r="E8" s="91"/>
      <c r="F8" s="91"/>
      <c r="G8" s="91"/>
      <c r="H8" s="91"/>
      <c r="I8" s="91"/>
    </row>
    <row r="9" spans="1:9" ht="24.75" customHeight="1">
      <c r="A9" s="92" t="s">
        <v>193</v>
      </c>
      <c r="B9" s="98" t="str">
        <f>+CONCATENATE('Appeal Data'!E79)</f>
        <v>9821123418 / 9769113358</v>
      </c>
      <c r="C9" s="91"/>
      <c r="D9" s="91"/>
      <c r="E9" s="91"/>
      <c r="F9" s="91"/>
      <c r="G9" s="91"/>
      <c r="H9" s="91"/>
      <c r="I9" s="91"/>
    </row>
    <row r="10" spans="1:9" ht="24.75" customHeight="1">
      <c r="A10" s="92" t="s">
        <v>194</v>
      </c>
      <c r="B10" s="123" t="str">
        <f>+CONCATENATE('Appeal Data'!E80)</f>
        <v>imashwintanna@gmail.com / bmshah5@gmail.com</v>
      </c>
      <c r="C10" s="91"/>
      <c r="D10" s="91"/>
      <c r="E10" s="91"/>
      <c r="F10" s="91"/>
      <c r="G10" s="91"/>
      <c r="H10" s="91"/>
      <c r="I10" s="91"/>
    </row>
    <row r="11" spans="1:9" ht="24.75" customHeight="1">
      <c r="A11" s="92" t="s">
        <v>197</v>
      </c>
      <c r="B11" s="92">
        <f>CONCATENATE('Appeal Data'!F11)</f>
      </c>
      <c r="C11" s="91"/>
      <c r="D11" s="91"/>
      <c r="E11" s="91"/>
      <c r="F11" s="91"/>
      <c r="G11" s="91"/>
      <c r="H11" s="91"/>
      <c r="I11" s="91"/>
    </row>
    <row r="12" spans="1:9" ht="24.75" customHeight="1">
      <c r="A12" s="92" t="s">
        <v>198</v>
      </c>
      <c r="B12" s="98">
        <f>CONCATENATE('Appeal Data'!E81)</f>
      </c>
      <c r="C12" s="91"/>
      <c r="D12" s="91"/>
      <c r="E12" s="91"/>
      <c r="F12" s="91"/>
      <c r="G12" s="91"/>
      <c r="H12" s="91"/>
      <c r="I12" s="91"/>
    </row>
    <row r="13" spans="1:9" ht="24.75" customHeight="1">
      <c r="A13" s="92" t="s">
        <v>205</v>
      </c>
      <c r="B13" s="92"/>
      <c r="C13" s="94">
        <f>'Appeal Data'!F9</f>
        <v>0</v>
      </c>
      <c r="D13" s="91"/>
      <c r="E13" s="91"/>
      <c r="F13" s="91"/>
      <c r="G13" s="91"/>
      <c r="H13" s="91"/>
      <c r="I13" s="91"/>
    </row>
    <row r="14" spans="1:9" ht="24.75" customHeight="1">
      <c r="A14" s="92" t="s">
        <v>206</v>
      </c>
      <c r="B14" s="92"/>
      <c r="C14" s="94">
        <f>'Appeal Data'!F10</f>
        <v>0</v>
      </c>
      <c r="D14" s="91"/>
      <c r="E14" s="91"/>
      <c r="F14" s="91"/>
      <c r="G14" s="91"/>
      <c r="H14" s="91"/>
      <c r="I14" s="91"/>
    </row>
    <row r="15" spans="1:9" ht="24.75" customHeight="1">
      <c r="A15" s="92" t="s">
        <v>207</v>
      </c>
      <c r="B15" s="92"/>
      <c r="C15" s="94"/>
      <c r="D15" s="91"/>
      <c r="E15" s="91"/>
      <c r="F15" s="91"/>
      <c r="G15" s="91"/>
      <c r="H15" s="91"/>
      <c r="I15" s="91"/>
    </row>
    <row r="16" spans="1:9" ht="24.75" customHeight="1">
      <c r="A16" s="92" t="s">
        <v>208</v>
      </c>
      <c r="B16" s="92"/>
      <c r="C16" s="95"/>
      <c r="D16" s="91"/>
      <c r="E16" s="91"/>
      <c r="F16" s="91"/>
      <c r="G16" s="91"/>
      <c r="H16" s="91"/>
      <c r="I16" s="91"/>
    </row>
    <row r="17" spans="1:9" ht="24.75" customHeight="1">
      <c r="A17" s="92" t="s">
        <v>209</v>
      </c>
      <c r="B17" s="92"/>
      <c r="C17" s="96"/>
      <c r="D17" s="91"/>
      <c r="E17" s="97" t="s">
        <v>210</v>
      </c>
      <c r="F17" s="91"/>
      <c r="G17" s="91"/>
      <c r="H17" s="91"/>
      <c r="I17" s="91"/>
    </row>
    <row r="18" spans="1:9" ht="24.75" customHeight="1">
      <c r="A18" s="92" t="s">
        <v>200</v>
      </c>
      <c r="B18" s="91"/>
      <c r="C18" s="326" t="s">
        <v>201</v>
      </c>
      <c r="D18" s="326"/>
      <c r="E18" s="326" t="s">
        <v>202</v>
      </c>
      <c r="F18" s="326"/>
      <c r="G18" s="326" t="s">
        <v>203</v>
      </c>
      <c r="H18" s="326"/>
      <c r="I18" s="326"/>
    </row>
    <row r="19" spans="1:9" ht="24.75" customHeight="1">
      <c r="A19" s="92" t="str">
        <f>CONCATENATE('Appeal Data'!B14)</f>
        <v>Net Tax</v>
      </c>
      <c r="B19" s="91"/>
      <c r="C19" s="327">
        <f>'Appeal Data'!D14</f>
        <v>123451</v>
      </c>
      <c r="D19" s="327"/>
      <c r="E19" s="327">
        <f>'Appeal Data'!E14</f>
        <v>0</v>
      </c>
      <c r="F19" s="327"/>
      <c r="G19" s="327">
        <f>'Appeal Data'!F14</f>
        <v>123451</v>
      </c>
      <c r="H19" s="327"/>
      <c r="I19" s="327"/>
    </row>
    <row r="20" spans="1:9" ht="24.75" customHeight="1">
      <c r="A20" s="92" t="str">
        <f>+CONCATENATE('Appeal Data'!B15)</f>
        <v>Interest u/s 30(1)</v>
      </c>
      <c r="B20" s="91"/>
      <c r="C20" s="327">
        <f>'Appeal Data'!D15</f>
        <v>0</v>
      </c>
      <c r="D20" s="327"/>
      <c r="E20" s="327">
        <f>'Appeal Data'!E15</f>
        <v>0</v>
      </c>
      <c r="F20" s="327"/>
      <c r="G20" s="327">
        <f>'Appeal Data'!F15</f>
        <v>0</v>
      </c>
      <c r="H20" s="327"/>
      <c r="I20" s="327"/>
    </row>
    <row r="21" spans="1:9" ht="24.75" customHeight="1">
      <c r="A21" s="92" t="str">
        <f>+CONCATENATE('Appeal Data'!B17)</f>
        <v>Interest u/s 30(3)</v>
      </c>
      <c r="B21" s="91"/>
      <c r="C21" s="327">
        <f>'Appeal Data'!D16</f>
        <v>0</v>
      </c>
      <c r="D21" s="327"/>
      <c r="E21" s="327">
        <f>'Appeal Data'!E16</f>
        <v>0</v>
      </c>
      <c r="F21" s="327"/>
      <c r="G21" s="327">
        <f>'Appeal Data'!F16</f>
        <v>0</v>
      </c>
      <c r="H21" s="327"/>
      <c r="I21" s="327"/>
    </row>
    <row r="22" spans="1:9" ht="24.75" customHeight="1">
      <c r="A22" s="92" t="str">
        <f>+CONCATENATE('Appeal Data'!B19)</f>
        <v>Penalty u/s</v>
      </c>
      <c r="B22" s="91"/>
      <c r="C22" s="327">
        <f>'Appeal Data'!D17</f>
        <v>0</v>
      </c>
      <c r="D22" s="327"/>
      <c r="E22" s="327">
        <f>'Appeal Data'!E17</f>
        <v>0</v>
      </c>
      <c r="F22" s="327"/>
      <c r="G22" s="327">
        <f>'Appeal Data'!F17</f>
        <v>0</v>
      </c>
      <c r="H22" s="327"/>
      <c r="I22" s="327"/>
    </row>
    <row r="23" spans="1:9" ht="24.75" customHeight="1">
      <c r="A23" s="92" t="str">
        <f>CONCATENATE('Appeal Data'!B20)</f>
        <v>Penalty u/s</v>
      </c>
      <c r="B23" s="91"/>
      <c r="C23" s="327">
        <f>'Appeal Data'!D18</f>
        <v>0</v>
      </c>
      <c r="D23" s="327"/>
      <c r="E23" s="327">
        <f>'Appeal Data'!E18</f>
        <v>0</v>
      </c>
      <c r="F23" s="327"/>
      <c r="G23" s="327">
        <f>'Appeal Data'!F18</f>
        <v>0</v>
      </c>
      <c r="H23" s="327"/>
      <c r="I23" s="327"/>
    </row>
    <row r="24" spans="1:9" ht="24.75" customHeight="1">
      <c r="A24" s="92" t="s">
        <v>204</v>
      </c>
      <c r="B24" s="91"/>
      <c r="C24" s="327">
        <f>'Appeal Data'!D19</f>
        <v>0</v>
      </c>
      <c r="D24" s="327"/>
      <c r="E24" s="327">
        <f>'Appeal Data'!E19</f>
        <v>0</v>
      </c>
      <c r="F24" s="327"/>
      <c r="G24" s="327">
        <f>'Appeal Data'!F19</f>
        <v>0</v>
      </c>
      <c r="H24" s="327"/>
      <c r="I24" s="327"/>
    </row>
    <row r="25" spans="1:9" ht="24.75" customHeight="1">
      <c r="A25" s="92" t="str">
        <f>CONCATENATE('Appeal Data'!B21)</f>
        <v>Amount Forfeited u/s</v>
      </c>
      <c r="B25" s="91"/>
      <c r="C25" s="327">
        <f>'Appeal Data'!D20</f>
        <v>0</v>
      </c>
      <c r="D25" s="327"/>
      <c r="E25" s="327">
        <f>'Appeal Data'!E20</f>
        <v>0</v>
      </c>
      <c r="F25" s="327"/>
      <c r="G25" s="327">
        <f>'Appeal Data'!F20</f>
        <v>0</v>
      </c>
      <c r="H25" s="327"/>
      <c r="I25" s="327"/>
    </row>
    <row r="26" spans="1:9" ht="24.75" customHeight="1">
      <c r="A26" s="92" t="str">
        <f>CONCATENATE('Appeal Data'!B22)</f>
        <v>Fine</v>
      </c>
      <c r="B26" s="91"/>
      <c r="C26" s="327">
        <f>'Appeal Data'!D22</f>
        <v>0</v>
      </c>
      <c r="D26" s="327"/>
      <c r="E26" s="327">
        <f>'Appeal Data'!E22</f>
        <v>0</v>
      </c>
      <c r="F26" s="327"/>
      <c r="G26" s="327">
        <f>'Appeal Data'!F22</f>
        <v>0</v>
      </c>
      <c r="H26" s="327"/>
      <c r="I26" s="327"/>
    </row>
    <row r="27" spans="1:9" ht="24.75" customHeight="1">
      <c r="A27" s="92" t="str">
        <f>CONCATENATE('Appeal Data'!B23)</f>
        <v>Total</v>
      </c>
      <c r="B27" s="91"/>
      <c r="C27" s="327">
        <f>'Appeal Data'!D23</f>
        <v>123451</v>
      </c>
      <c r="D27" s="327"/>
      <c r="E27" s="327">
        <f>'Appeal Data'!E23</f>
        <v>0</v>
      </c>
      <c r="F27" s="327"/>
      <c r="G27" s="327">
        <f>'Appeal Data'!F23</f>
        <v>123451</v>
      </c>
      <c r="H27" s="327"/>
      <c r="I27" s="327"/>
    </row>
    <row r="28" spans="1:9" ht="24.75" customHeight="1">
      <c r="A28" s="91"/>
      <c r="B28" s="91"/>
      <c r="C28" s="91"/>
      <c r="D28" s="91"/>
      <c r="E28" s="91"/>
      <c r="F28" s="91"/>
      <c r="G28" s="91"/>
      <c r="H28" s="91"/>
      <c r="I28" s="91"/>
    </row>
    <row r="29" spans="1:9" ht="24.75" customHeight="1">
      <c r="A29" s="91"/>
      <c r="B29" s="91"/>
      <c r="C29" s="91"/>
      <c r="D29" s="91"/>
      <c r="E29" s="91"/>
      <c r="F29" s="91"/>
      <c r="G29" s="91"/>
      <c r="H29" s="91"/>
      <c r="I29" s="91"/>
    </row>
    <row r="30" spans="1:9" ht="24.75" customHeight="1">
      <c r="A30" s="91"/>
      <c r="B30" s="91"/>
      <c r="C30" s="91"/>
      <c r="D30" s="91"/>
      <c r="E30" s="91"/>
      <c r="F30" s="91"/>
      <c r="G30" s="91"/>
      <c r="H30" s="91"/>
      <c r="I30" s="91"/>
    </row>
    <row r="31" spans="1:9" ht="24.75" customHeight="1">
      <c r="A31" s="91"/>
      <c r="B31" s="91"/>
      <c r="C31" s="91"/>
      <c r="D31" s="91"/>
      <c r="E31" s="91"/>
      <c r="F31" s="91"/>
      <c r="G31" s="91"/>
      <c r="H31" s="91"/>
      <c r="I31" s="91"/>
    </row>
    <row r="32" spans="1:9" ht="24.75" customHeight="1">
      <c r="A32" s="91"/>
      <c r="B32" s="91"/>
      <c r="C32" s="91"/>
      <c r="D32" s="91"/>
      <c r="E32" s="91"/>
      <c r="F32" s="91"/>
      <c r="G32" s="91"/>
      <c r="H32" s="91"/>
      <c r="I32" s="91"/>
    </row>
  </sheetData>
  <sheetProtection/>
  <mergeCells count="32">
    <mergeCell ref="B3:H3"/>
    <mergeCell ref="B2:H2"/>
    <mergeCell ref="C26:D26"/>
    <mergeCell ref="E26:F26"/>
    <mergeCell ref="G26:I26"/>
    <mergeCell ref="C27:D27"/>
    <mergeCell ref="E27:F27"/>
    <mergeCell ref="G27:I27"/>
    <mergeCell ref="C24:D24"/>
    <mergeCell ref="E24:F24"/>
    <mergeCell ref="G24:I24"/>
    <mergeCell ref="C25:D25"/>
    <mergeCell ref="E25:F25"/>
    <mergeCell ref="G25:I25"/>
    <mergeCell ref="C22:D22"/>
    <mergeCell ref="E22:F22"/>
    <mergeCell ref="G22:I22"/>
    <mergeCell ref="C23:D23"/>
    <mergeCell ref="E23:F23"/>
    <mergeCell ref="G23:I23"/>
    <mergeCell ref="C20:D20"/>
    <mergeCell ref="E20:F20"/>
    <mergeCell ref="G20:I20"/>
    <mergeCell ref="C21:D21"/>
    <mergeCell ref="E21:F21"/>
    <mergeCell ref="G21:I21"/>
    <mergeCell ref="G18:I18"/>
    <mergeCell ref="E18:F18"/>
    <mergeCell ref="C18:D18"/>
    <mergeCell ref="C19:D19"/>
    <mergeCell ref="E19:F19"/>
    <mergeCell ref="G19:I19"/>
  </mergeCells>
  <dataValidations count="1">
    <dataValidation type="list" allowBlank="1" showInputMessage="1" showErrorMessage="1" sqref="E17">
      <formula1>"YES, NO, SELECT"</formula1>
    </dataValidation>
  </dataValidations>
  <printOptions/>
  <pageMargins left="0.7086614173228347" right="0.5118110236220472" top="0.7480314960629921" bottom="0.7480314960629921" header="0.31496062992125984" footer="0.31496062992125984"/>
  <pageSetup horizontalDpi="600" verticalDpi="600" orientation="portrait" paperSize="9" scale="79" r:id="rId1"/>
  <colBreaks count="1" manualBreakCount="1">
    <brk id="9" max="65535" man="1"/>
  </colBreaks>
</worksheet>
</file>

<file path=xl/worksheets/sheet8.xml><?xml version="1.0" encoding="utf-8"?>
<worksheet xmlns="http://schemas.openxmlformats.org/spreadsheetml/2006/main" xmlns:r="http://schemas.openxmlformats.org/officeDocument/2006/relationships">
  <sheetPr codeName="Sheet7"/>
  <dimension ref="A3:F32"/>
  <sheetViews>
    <sheetView zoomScalePageLayoutView="0" workbookViewId="0" topLeftCell="A1">
      <selection activeCell="A33" sqref="A33:IV117"/>
    </sheetView>
  </sheetViews>
  <sheetFormatPr defaultColWidth="9.140625" defaultRowHeight="12.75"/>
  <cols>
    <col min="1" max="1" width="4.140625" style="0" customWidth="1"/>
    <col min="2" max="2" width="36.421875" style="0" customWidth="1"/>
    <col min="3" max="3" width="23.00390625" style="0" customWidth="1"/>
    <col min="4" max="4" width="17.421875" style="0" customWidth="1"/>
    <col min="5" max="5" width="15.7109375" style="0" customWidth="1"/>
    <col min="6" max="6" width="16.140625" style="0" customWidth="1"/>
  </cols>
  <sheetData>
    <row r="3" spans="1:6" ht="22.5" customHeight="1">
      <c r="A3" s="19">
        <v>1</v>
      </c>
      <c r="B3" s="124" t="s">
        <v>128</v>
      </c>
      <c r="C3" s="330">
        <f>'Appeal Data'!E6</f>
        <v>0</v>
      </c>
      <c r="D3" s="330"/>
      <c r="E3" s="330"/>
      <c r="F3" s="330"/>
    </row>
    <row r="4" spans="1:6" ht="40.5" customHeight="1">
      <c r="A4" s="19">
        <v>2</v>
      </c>
      <c r="B4" s="124" t="s">
        <v>265</v>
      </c>
      <c r="C4" s="330" t="str">
        <f>'Appeal Data'!E75</f>
        <v>Shri Ashwin Tanna / Bharat M. Shah</v>
      </c>
      <c r="D4" s="330"/>
      <c r="E4" s="330"/>
      <c r="F4" s="330"/>
    </row>
    <row r="5" spans="1:6" ht="22.5" customHeight="1">
      <c r="A5" s="19"/>
      <c r="B5" s="124"/>
      <c r="C5" s="333" t="s">
        <v>266</v>
      </c>
      <c r="D5" s="333"/>
      <c r="E5" s="333"/>
      <c r="F5" s="333"/>
    </row>
    <row r="6" spans="1:6" ht="22.5" customHeight="1">
      <c r="A6" s="19">
        <v>3</v>
      </c>
      <c r="B6" s="124" t="s">
        <v>193</v>
      </c>
      <c r="C6" s="329" t="str">
        <f>'Appeal Data'!E79</f>
        <v>9821123418 / 9769113358</v>
      </c>
      <c r="D6" s="329"/>
      <c r="E6" s="329"/>
      <c r="F6" s="329"/>
    </row>
    <row r="7" spans="1:6" ht="36" customHeight="1">
      <c r="A7" s="19">
        <v>4</v>
      </c>
      <c r="B7" s="124" t="s">
        <v>194</v>
      </c>
      <c r="C7" s="331" t="str">
        <f>'Appeal Data'!E80</f>
        <v>imashwintanna@gmail.com / bmshah5@gmail.com</v>
      </c>
      <c r="D7" s="331"/>
      <c r="E7" s="331"/>
      <c r="F7" s="331"/>
    </row>
    <row r="8" spans="1:6" ht="22.5" customHeight="1">
      <c r="A8" s="19">
        <v>5</v>
      </c>
      <c r="B8" s="124" t="s">
        <v>207</v>
      </c>
      <c r="C8" s="134"/>
      <c r="D8" s="131"/>
      <c r="E8" s="132"/>
      <c r="F8" s="131"/>
    </row>
    <row r="9" spans="1:6" ht="22.5" customHeight="1">
      <c r="A9" s="19">
        <v>6</v>
      </c>
      <c r="B9" s="124" t="s">
        <v>267</v>
      </c>
      <c r="C9" s="133">
        <f>'Appeal Data'!F9</f>
        <v>0</v>
      </c>
      <c r="D9" s="129"/>
      <c r="E9" s="132"/>
      <c r="F9" s="129"/>
    </row>
    <row r="10" spans="1:6" ht="22.5" customHeight="1">
      <c r="A10" s="19">
        <v>7</v>
      </c>
      <c r="B10" s="124" t="s">
        <v>268</v>
      </c>
      <c r="C10" s="133">
        <f>'Appeal Data'!F10</f>
        <v>0</v>
      </c>
      <c r="D10" s="129"/>
      <c r="E10" s="129"/>
      <c r="F10" s="129"/>
    </row>
    <row r="11" spans="1:6" ht="22.5" customHeight="1">
      <c r="A11" s="19">
        <v>8</v>
      </c>
      <c r="B11" s="124" t="s">
        <v>269</v>
      </c>
      <c r="C11" s="130" t="s">
        <v>270</v>
      </c>
      <c r="D11" s="129"/>
      <c r="E11" s="129"/>
      <c r="F11" s="129"/>
    </row>
    <row r="12" spans="1:6" ht="22.5" customHeight="1">
      <c r="A12" s="19">
        <v>9</v>
      </c>
      <c r="B12" s="124" t="s">
        <v>271</v>
      </c>
      <c r="C12" s="134"/>
      <c r="D12" s="129"/>
      <c r="E12" s="129"/>
      <c r="F12" s="129"/>
    </row>
    <row r="13" spans="1:6" ht="22.5" customHeight="1">
      <c r="A13" s="19">
        <v>9</v>
      </c>
      <c r="B13" s="124" t="s">
        <v>281</v>
      </c>
      <c r="C13" s="135"/>
      <c r="D13" s="135"/>
      <c r="E13" s="135"/>
      <c r="F13" s="135"/>
    </row>
    <row r="14" spans="1:6" ht="22.5" customHeight="1">
      <c r="A14" s="19"/>
      <c r="B14" s="124" t="s">
        <v>272</v>
      </c>
      <c r="C14" s="142">
        <f>'Appeal Data'!F23</f>
        <v>123451</v>
      </c>
      <c r="D14" s="135"/>
      <c r="E14" s="135"/>
      <c r="F14" s="135"/>
    </row>
    <row r="15" spans="1:6" ht="22.5" customHeight="1">
      <c r="A15" s="19"/>
      <c r="B15" s="124" t="s">
        <v>273</v>
      </c>
      <c r="C15" s="143"/>
      <c r="D15" s="135"/>
      <c r="E15" s="135"/>
      <c r="F15" s="135"/>
    </row>
    <row r="16" spans="1:6" ht="22.5" customHeight="1">
      <c r="A16" s="19"/>
      <c r="B16" s="124" t="s">
        <v>282</v>
      </c>
      <c r="C16" s="143"/>
      <c r="D16" s="135"/>
      <c r="E16" s="135"/>
      <c r="F16" s="135"/>
    </row>
    <row r="17" spans="1:6" ht="22.5" customHeight="1">
      <c r="A17" s="19"/>
      <c r="B17" s="124"/>
      <c r="C17" s="135"/>
      <c r="D17" s="135"/>
      <c r="E17" s="135"/>
      <c r="F17" s="135"/>
    </row>
    <row r="18" spans="1:6" ht="22.5" customHeight="1">
      <c r="A18" s="19"/>
      <c r="B18" s="124"/>
      <c r="C18" s="135"/>
      <c r="D18" s="135"/>
      <c r="E18" s="135"/>
      <c r="F18" s="135"/>
    </row>
    <row r="19" spans="1:6" ht="22.5" customHeight="1">
      <c r="A19" s="19">
        <v>10</v>
      </c>
      <c r="B19" s="124" t="s">
        <v>274</v>
      </c>
      <c r="C19" s="144">
        <f>'Appeal Data'!H10</f>
        <v>154</v>
      </c>
      <c r="D19" s="129"/>
      <c r="E19" s="129"/>
      <c r="F19" s="129"/>
    </row>
    <row r="20" spans="1:6" ht="22.5" customHeight="1">
      <c r="A20" s="19">
        <v>11</v>
      </c>
      <c r="B20" s="124" t="s">
        <v>275</v>
      </c>
      <c r="C20" s="130"/>
      <c r="D20" s="129"/>
      <c r="E20" s="145" t="s">
        <v>270</v>
      </c>
      <c r="F20" s="137"/>
    </row>
    <row r="21" spans="1:6" ht="22.5" customHeight="1">
      <c r="A21" s="19">
        <v>12</v>
      </c>
      <c r="B21" s="124" t="s">
        <v>276</v>
      </c>
      <c r="C21" s="130"/>
      <c r="D21" s="136"/>
      <c r="E21" s="137"/>
      <c r="F21" s="137"/>
    </row>
    <row r="22" spans="1:6" ht="22.5" customHeight="1">
      <c r="A22" s="19">
        <v>13</v>
      </c>
      <c r="B22" s="124" t="s">
        <v>277</v>
      </c>
      <c r="C22" s="134"/>
      <c r="D22" s="136"/>
      <c r="E22" s="129"/>
      <c r="F22" s="129"/>
    </row>
    <row r="23" spans="1:6" ht="22.5" customHeight="1">
      <c r="A23" s="19">
        <v>14</v>
      </c>
      <c r="B23" s="124" t="s">
        <v>284</v>
      </c>
      <c r="C23" s="138"/>
      <c r="D23" s="136"/>
      <c r="E23" s="129"/>
      <c r="F23" s="129"/>
    </row>
    <row r="24" spans="1:6" ht="22.5" customHeight="1">
      <c r="A24" s="19">
        <v>15</v>
      </c>
      <c r="B24" s="124" t="s">
        <v>278</v>
      </c>
      <c r="C24" s="130"/>
      <c r="D24" s="139"/>
      <c r="E24" s="130" t="s">
        <v>270</v>
      </c>
      <c r="F24" s="129"/>
    </row>
    <row r="25" spans="1:6" ht="22.5" customHeight="1">
      <c r="A25" s="19">
        <v>16</v>
      </c>
      <c r="B25" s="124" t="s">
        <v>209</v>
      </c>
      <c r="C25" s="130"/>
      <c r="D25" s="140"/>
      <c r="E25" s="129"/>
      <c r="F25" s="136"/>
    </row>
    <row r="26" spans="1:6" ht="22.5" customHeight="1">
      <c r="A26" s="19">
        <v>17</v>
      </c>
      <c r="B26" s="124" t="s">
        <v>279</v>
      </c>
      <c r="C26" s="137"/>
      <c r="D26" s="335"/>
      <c r="E26" s="335"/>
      <c r="F26" s="146"/>
    </row>
    <row r="27" spans="1:6" ht="22.5" customHeight="1">
      <c r="A27" s="19">
        <v>18</v>
      </c>
      <c r="B27" s="124" t="s">
        <v>280</v>
      </c>
      <c r="C27" s="141"/>
      <c r="D27" s="336"/>
      <c r="E27" s="336"/>
      <c r="F27" s="147"/>
    </row>
    <row r="28" spans="2:6" ht="22.5" customHeight="1">
      <c r="B28" s="332" t="s">
        <v>283</v>
      </c>
      <c r="C28" s="332"/>
      <c r="D28" s="332"/>
      <c r="E28" s="332"/>
      <c r="F28" s="332"/>
    </row>
    <row r="29" spans="2:6" ht="18" customHeight="1">
      <c r="B29" s="92"/>
      <c r="C29" s="127"/>
      <c r="D29" s="334"/>
      <c r="E29" s="334"/>
      <c r="F29" s="128"/>
    </row>
    <row r="30" spans="2:6" ht="18" customHeight="1">
      <c r="B30" s="92"/>
      <c r="C30" s="127"/>
      <c r="D30" s="334"/>
      <c r="E30" s="334"/>
      <c r="F30" s="128"/>
    </row>
    <row r="31" spans="2:6" ht="18" customHeight="1">
      <c r="B31" s="92"/>
      <c r="C31" s="127"/>
      <c r="D31" s="334"/>
      <c r="E31" s="334"/>
      <c r="F31" s="128"/>
    </row>
    <row r="32" spans="2:6" ht="18" customHeight="1">
      <c r="B32" s="92"/>
      <c r="C32" s="127"/>
      <c r="D32" s="334"/>
      <c r="E32" s="334"/>
      <c r="F32" s="128"/>
    </row>
  </sheetData>
  <sheetProtection/>
  <mergeCells count="12">
    <mergeCell ref="D32:E32"/>
    <mergeCell ref="D30:E30"/>
    <mergeCell ref="D31:E31"/>
    <mergeCell ref="D29:E29"/>
    <mergeCell ref="D26:E26"/>
    <mergeCell ref="D27:E27"/>
    <mergeCell ref="C6:F6"/>
    <mergeCell ref="C4:F4"/>
    <mergeCell ref="C7:F7"/>
    <mergeCell ref="B28:F28"/>
    <mergeCell ref="C3:F3"/>
    <mergeCell ref="C5:F5"/>
  </mergeCells>
  <dataValidations count="1">
    <dataValidation type="list" allowBlank="1" showInputMessage="1" showErrorMessage="1" sqref="F25">
      <formula1>"YES, NO, SELECT"</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ankit</dc:creator>
  <cp:keywords/>
  <dc:description/>
  <cp:lastModifiedBy>admin</cp:lastModifiedBy>
  <cp:lastPrinted>2018-04-14T09:33:32Z</cp:lastPrinted>
  <dcterms:created xsi:type="dcterms:W3CDTF">2012-11-27T04:42:43Z</dcterms:created>
  <dcterms:modified xsi:type="dcterms:W3CDTF">2018-04-14T09:33:42Z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